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895" windowHeight="6120" firstSheet="6" activeTab="6"/>
  </bookViews>
  <sheets>
    <sheet name="2014 (2)" sheetId="8" state="hidden" r:id="rId1"/>
    <sheet name="2014" sheetId="1" state="hidden" r:id="rId2"/>
    <sheet name="2015 (2)" sheetId="9" state="hidden" r:id="rId3"/>
    <sheet name="2015" sheetId="2" state="hidden" r:id="rId4"/>
    <sheet name="2016" sheetId="3" state="hidden" r:id="rId5"/>
    <sheet name="2017" sheetId="4" state="hidden" r:id="rId6"/>
    <sheet name="3 квартал 2024" sheetId="2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26"/>
  <c r="D7"/>
  <c r="J32" i="9" l="1"/>
  <c r="L32" s="1"/>
  <c r="M32" s="1"/>
  <c r="R32"/>
  <c r="O32" l="1"/>
  <c r="P32" s="1"/>
  <c r="F11"/>
  <c r="J34" i="8"/>
  <c r="J65"/>
  <c r="C65" i="9"/>
  <c r="H63"/>
  <c r="E63"/>
  <c r="D63"/>
  <c r="C63"/>
  <c r="C47"/>
  <c r="H47"/>
  <c r="E47"/>
  <c r="D47"/>
  <c r="D31"/>
  <c r="E31"/>
  <c r="H31"/>
  <c r="C31"/>
  <c r="D15"/>
  <c r="E15"/>
  <c r="H15"/>
  <c r="C15"/>
  <c r="F146" i="8"/>
  <c r="G146"/>
  <c r="J146"/>
  <c r="E146"/>
  <c r="J148"/>
  <c r="F148"/>
  <c r="G148"/>
  <c r="E148"/>
  <c r="W131"/>
  <c r="F131"/>
  <c r="G131"/>
  <c r="J131"/>
  <c r="E131"/>
  <c r="J117"/>
  <c r="F117"/>
  <c r="G117"/>
  <c r="G102"/>
  <c r="F102"/>
  <c r="E117"/>
  <c r="W117"/>
  <c r="I109"/>
  <c r="J110" s="1"/>
  <c r="I113"/>
  <c r="J114" s="1"/>
  <c r="H109"/>
  <c r="J102"/>
  <c r="E102"/>
  <c r="R64" i="9" l="1"/>
  <c r="R16"/>
  <c r="R48"/>
  <c r="H65"/>
  <c r="E65"/>
  <c r="D65"/>
  <c r="G59"/>
  <c r="F59"/>
  <c r="G55"/>
  <c r="F55"/>
  <c r="G51"/>
  <c r="F51"/>
  <c r="G43"/>
  <c r="F43"/>
  <c r="G39"/>
  <c r="F39"/>
  <c r="G35"/>
  <c r="F35"/>
  <c r="G27"/>
  <c r="F27"/>
  <c r="G23"/>
  <c r="F23"/>
  <c r="G19"/>
  <c r="F19"/>
  <c r="G11"/>
  <c r="G7"/>
  <c r="F7"/>
  <c r="G3"/>
  <c r="F3"/>
  <c r="Q32" l="1"/>
  <c r="S32" s="1"/>
  <c r="F47"/>
  <c r="F63"/>
  <c r="G63"/>
  <c r="J48"/>
  <c r="G47"/>
  <c r="F31"/>
  <c r="G31"/>
  <c r="F15"/>
  <c r="Q64"/>
  <c r="S64" s="1"/>
  <c r="G15"/>
  <c r="Q16"/>
  <c r="S16" s="1"/>
  <c r="G56"/>
  <c r="Q48"/>
  <c r="S48" s="1"/>
  <c r="J64"/>
  <c r="O64" s="1"/>
  <c r="G65"/>
  <c r="F65"/>
  <c r="J16" l="1"/>
  <c r="L16" s="1"/>
  <c r="L64"/>
  <c r="M64" s="1"/>
  <c r="P64" s="1"/>
  <c r="T47"/>
  <c r="U47" s="1"/>
  <c r="T15"/>
  <c r="U15" s="1"/>
  <c r="T31"/>
  <c r="U31" s="1"/>
  <c r="T63"/>
  <c r="U63" s="1"/>
  <c r="L48"/>
  <c r="M48" s="1"/>
  <c r="O48"/>
  <c r="O16" l="1"/>
  <c r="O61" s="1"/>
  <c r="J61"/>
  <c r="P48"/>
  <c r="M16"/>
  <c r="L61" l="1"/>
  <c r="M61"/>
  <c r="P16"/>
  <c r="P61" s="1"/>
  <c r="W146" i="8" l="1"/>
  <c r="W102"/>
  <c r="I142"/>
  <c r="J143" s="1"/>
  <c r="H142"/>
  <c r="B142"/>
  <c r="D142" s="1"/>
  <c r="I138"/>
  <c r="J139" s="1"/>
  <c r="H138"/>
  <c r="B138"/>
  <c r="D138" s="1"/>
  <c r="I134"/>
  <c r="H134"/>
  <c r="B134"/>
  <c r="D134" s="1"/>
  <c r="L129"/>
  <c r="I128"/>
  <c r="J129" s="1"/>
  <c r="H128"/>
  <c r="B128"/>
  <c r="D128" s="1"/>
  <c r="L125"/>
  <c r="I124"/>
  <c r="J125" s="1"/>
  <c r="O125" s="1"/>
  <c r="H124"/>
  <c r="B124"/>
  <c r="D124" s="1"/>
  <c r="L121"/>
  <c r="I120"/>
  <c r="J121" s="1"/>
  <c r="H120"/>
  <c r="B120"/>
  <c r="D120" s="1"/>
  <c r="H113"/>
  <c r="B113"/>
  <c r="D113" s="1"/>
  <c r="I105"/>
  <c r="J106" s="1"/>
  <c r="H105"/>
  <c r="B107"/>
  <c r="D107" s="1"/>
  <c r="I98"/>
  <c r="H98"/>
  <c r="B98"/>
  <c r="D98" s="1"/>
  <c r="H64"/>
  <c r="B64"/>
  <c r="D64" s="1"/>
  <c r="K33"/>
  <c r="L34" s="1"/>
  <c r="H33"/>
  <c r="C33"/>
  <c r="B33"/>
  <c r="H60" i="2"/>
  <c r="H146" i="8" l="1"/>
  <c r="H131"/>
  <c r="L132"/>
  <c r="I148"/>
  <c r="J149" s="1"/>
  <c r="J150" s="1"/>
  <c r="J99"/>
  <c r="V146"/>
  <c r="X146" s="1"/>
  <c r="Y146" s="1"/>
  <c r="J135"/>
  <c r="M146" s="1"/>
  <c r="O147" s="1"/>
  <c r="I146"/>
  <c r="H148"/>
  <c r="M131"/>
  <c r="V131"/>
  <c r="X131" s="1"/>
  <c r="Y131" s="1"/>
  <c r="I131"/>
  <c r="M117"/>
  <c r="I117"/>
  <c r="V117"/>
  <c r="X117" s="1"/>
  <c r="Y117" s="1"/>
  <c r="H117"/>
  <c r="M102"/>
  <c r="H102"/>
  <c r="I102"/>
  <c r="V102"/>
  <c r="D33"/>
  <c r="C60" i="2"/>
  <c r="D60"/>
  <c r="E60"/>
  <c r="F57" i="4"/>
  <c r="F52"/>
  <c r="F47"/>
  <c r="F42"/>
  <c r="F37"/>
  <c r="F32"/>
  <c r="F27"/>
  <c r="F22"/>
  <c r="F17"/>
  <c r="F12"/>
  <c r="F7"/>
  <c r="F3"/>
  <c r="F57" i="3"/>
  <c r="F52"/>
  <c r="F47"/>
  <c r="F42"/>
  <c r="F37"/>
  <c r="F32"/>
  <c r="F27"/>
  <c r="F22"/>
  <c r="F17"/>
  <c r="F12"/>
  <c r="F7"/>
  <c r="F3"/>
  <c r="F57" i="2"/>
  <c r="F52"/>
  <c r="F47"/>
  <c r="F42"/>
  <c r="F37"/>
  <c r="F32"/>
  <c r="F27"/>
  <c r="F22"/>
  <c r="F17"/>
  <c r="F12"/>
  <c r="F7"/>
  <c r="F3"/>
  <c r="H367" i="1"/>
  <c r="H334"/>
  <c r="H300"/>
  <c r="H267"/>
  <c r="H233"/>
  <c r="H65"/>
  <c r="H33"/>
  <c r="H401"/>
  <c r="H199"/>
  <c r="H166"/>
  <c r="H132"/>
  <c r="H99"/>
  <c r="F60" i="2" l="1"/>
  <c r="X102" i="8"/>
  <c r="Y102" s="1"/>
  <c r="Z102" s="1"/>
  <c r="M149"/>
  <c r="O121"/>
  <c r="N129" s="1"/>
  <c r="O102"/>
  <c r="T102" s="1"/>
  <c r="O117"/>
  <c r="D148"/>
  <c r="Z131"/>
  <c r="Z117"/>
  <c r="Z146"/>
  <c r="Q147"/>
  <c r="R147" s="1"/>
  <c r="T147"/>
  <c r="O131"/>
  <c r="J153"/>
  <c r="J151"/>
  <c r="J152" s="1"/>
  <c r="L300" i="1"/>
  <c r="L267"/>
  <c r="L233"/>
  <c r="L301" l="1"/>
  <c r="O129" i="8"/>
  <c r="Q129" s="1"/>
  <c r="R129" s="1"/>
  <c r="Q102"/>
  <c r="R102" s="1"/>
  <c r="T117"/>
  <c r="Q117"/>
  <c r="R117" s="1"/>
  <c r="J154"/>
  <c r="Q131"/>
  <c r="R131" s="1"/>
  <c r="T131"/>
  <c r="O149"/>
  <c r="U147"/>
  <c r="I4" i="3"/>
  <c r="T129" i="8" l="1"/>
  <c r="T149" s="1"/>
  <c r="T154" s="1"/>
  <c r="T159" s="1"/>
  <c r="U117"/>
  <c r="Q149"/>
  <c r="U131"/>
  <c r="R149"/>
  <c r="U102"/>
  <c r="J404" i="1"/>
  <c r="J34"/>
  <c r="U129" i="8" l="1"/>
  <c r="U149" s="1"/>
  <c r="U150"/>
  <c r="R154"/>
  <c r="H60" i="4"/>
  <c r="G57"/>
  <c r="H58" s="1"/>
  <c r="G52"/>
  <c r="H53" s="1"/>
  <c r="G47"/>
  <c r="H48" s="1"/>
  <c r="G42"/>
  <c r="G43" s="1"/>
  <c r="G37"/>
  <c r="G38" s="1"/>
  <c r="G32"/>
  <c r="H33" s="1"/>
  <c r="G27"/>
  <c r="H28" s="1"/>
  <c r="G22"/>
  <c r="G23" s="1"/>
  <c r="G17"/>
  <c r="G18" s="1"/>
  <c r="G12"/>
  <c r="H13" s="1"/>
  <c r="G7"/>
  <c r="H8" s="1"/>
  <c r="G3"/>
  <c r="G4" s="1"/>
  <c r="H60" i="3"/>
  <c r="G57"/>
  <c r="H58" s="1"/>
  <c r="G52"/>
  <c r="H53" s="1"/>
  <c r="G47"/>
  <c r="H48" s="1"/>
  <c r="G42"/>
  <c r="G43" s="1"/>
  <c r="G37"/>
  <c r="G38" s="1"/>
  <c r="G32"/>
  <c r="H33" s="1"/>
  <c r="G27"/>
  <c r="H28" s="1"/>
  <c r="G22"/>
  <c r="G23" s="1"/>
  <c r="G17"/>
  <c r="H18" s="1"/>
  <c r="G12"/>
  <c r="H13" s="1"/>
  <c r="G7"/>
  <c r="H8" s="1"/>
  <c r="G3"/>
  <c r="G4" s="1"/>
  <c r="G57" i="2"/>
  <c r="H58" s="1"/>
  <c r="G52"/>
  <c r="H53" s="1"/>
  <c r="G47"/>
  <c r="H48" s="1"/>
  <c r="G42"/>
  <c r="G43" s="1"/>
  <c r="G37"/>
  <c r="G38" s="1"/>
  <c r="G32"/>
  <c r="G33" s="1"/>
  <c r="G27"/>
  <c r="G28" s="1"/>
  <c r="G22"/>
  <c r="H23" s="1"/>
  <c r="G17"/>
  <c r="H18" s="1"/>
  <c r="G12"/>
  <c r="H13" s="1"/>
  <c r="G7"/>
  <c r="H8" s="1"/>
  <c r="G3"/>
  <c r="E404" i="1"/>
  <c r="F404"/>
  <c r="G404"/>
  <c r="I401"/>
  <c r="J402" s="1"/>
  <c r="I367"/>
  <c r="I334"/>
  <c r="J335" s="1"/>
  <c r="I300"/>
  <c r="J301" s="1"/>
  <c r="O269" s="1"/>
  <c r="I267"/>
  <c r="J268" s="1"/>
  <c r="O267" s="1"/>
  <c r="I233"/>
  <c r="I199"/>
  <c r="J200" s="1"/>
  <c r="I166"/>
  <c r="I132"/>
  <c r="I99"/>
  <c r="J100"/>
  <c r="J66"/>
  <c r="K33"/>
  <c r="L34" s="1"/>
  <c r="B401"/>
  <c r="D401" s="1"/>
  <c r="B367"/>
  <c r="D367" s="1"/>
  <c r="B334"/>
  <c r="D334" s="1"/>
  <c r="B300"/>
  <c r="D300" s="1"/>
  <c r="B267"/>
  <c r="D267" s="1"/>
  <c r="B233"/>
  <c r="D233" s="1"/>
  <c r="B199"/>
  <c r="D199" s="1"/>
  <c r="B166"/>
  <c r="D166" s="1"/>
  <c r="B132"/>
  <c r="D132" s="1"/>
  <c r="B99"/>
  <c r="D99" s="1"/>
  <c r="I100" s="1"/>
  <c r="B65"/>
  <c r="D65" s="1"/>
  <c r="I66" s="1"/>
  <c r="I58" i="3" l="1"/>
  <c r="H38"/>
  <c r="M100" i="1"/>
  <c r="I58" i="2"/>
  <c r="K58" s="1"/>
  <c r="H4" i="4"/>
  <c r="I14" s="1"/>
  <c r="K14" s="1"/>
  <c r="H38"/>
  <c r="H4" i="2"/>
  <c r="I14" s="1"/>
  <c r="K14" s="1"/>
  <c r="G60"/>
  <c r="U154" i="8"/>
  <c r="U159" s="1"/>
  <c r="R159"/>
  <c r="O100" i="1"/>
  <c r="T100" s="1"/>
  <c r="G18" i="3"/>
  <c r="K58"/>
  <c r="G60"/>
  <c r="I58" i="4"/>
  <c r="K58" s="1"/>
  <c r="I368" i="1"/>
  <c r="I234"/>
  <c r="I167"/>
  <c r="I404"/>
  <c r="I133"/>
  <c r="G58" i="4"/>
  <c r="H43"/>
  <c r="H23"/>
  <c r="H18"/>
  <c r="G13"/>
  <c r="G33"/>
  <c r="G53"/>
  <c r="G8"/>
  <c r="G28"/>
  <c r="G48"/>
  <c r="G60"/>
  <c r="G58" i="3"/>
  <c r="H43"/>
  <c r="I44" s="1"/>
  <c r="K44" s="1"/>
  <c r="H23"/>
  <c r="I29" s="1"/>
  <c r="K29" s="1"/>
  <c r="H4"/>
  <c r="I14" s="1"/>
  <c r="G13"/>
  <c r="G33"/>
  <c r="G53"/>
  <c r="G8"/>
  <c r="G28"/>
  <c r="G48"/>
  <c r="G58" i="2"/>
  <c r="G53"/>
  <c r="G48"/>
  <c r="H43"/>
  <c r="H38"/>
  <c r="H33"/>
  <c r="H28"/>
  <c r="I29" s="1"/>
  <c r="K29" s="1"/>
  <c r="G23"/>
  <c r="G18"/>
  <c r="G13"/>
  <c r="G8"/>
  <c r="G4"/>
  <c r="J234" i="1"/>
  <c r="J167"/>
  <c r="J133"/>
  <c r="J368"/>
  <c r="I402"/>
  <c r="I335"/>
  <c r="I301"/>
  <c r="I268"/>
  <c r="I200"/>
  <c r="B33"/>
  <c r="C33"/>
  <c r="I44" i="4" l="1"/>
  <c r="M58" i="2"/>
  <c r="N58" s="1"/>
  <c r="P58"/>
  <c r="Q58" s="1"/>
  <c r="J405" i="1"/>
  <c r="J406" s="1"/>
  <c r="M200"/>
  <c r="O233"/>
  <c r="M301"/>
  <c r="M300" s="1"/>
  <c r="I29" i="4"/>
  <c r="K29" s="1"/>
  <c r="P29" s="1"/>
  <c r="M402" i="1"/>
  <c r="O402" s="1"/>
  <c r="I60" i="3"/>
  <c r="K3"/>
  <c r="L3" s="1"/>
  <c r="K2"/>
  <c r="L2" s="1"/>
  <c r="P44"/>
  <c r="M44"/>
  <c r="N44" s="1"/>
  <c r="M29"/>
  <c r="N29" s="1"/>
  <c r="P29"/>
  <c r="K44" i="4"/>
  <c r="P29" i="2"/>
  <c r="M29"/>
  <c r="N29" s="1"/>
  <c r="P58" i="3"/>
  <c r="M58"/>
  <c r="N58" s="1"/>
  <c r="P58" i="4"/>
  <c r="M58"/>
  <c r="N58" s="1"/>
  <c r="P14"/>
  <c r="M14"/>
  <c r="Q100" i="1"/>
  <c r="D33"/>
  <c r="I34" s="1"/>
  <c r="I44" i="2"/>
  <c r="K44" s="1"/>
  <c r="K60" s="1"/>
  <c r="P14"/>
  <c r="M14"/>
  <c r="M29" i="4" l="1"/>
  <c r="N29" s="1"/>
  <c r="D404" i="1"/>
  <c r="I60" i="4"/>
  <c r="K60"/>
  <c r="Q29" i="2"/>
  <c r="Q44" i="3"/>
  <c r="L5"/>
  <c r="K14" s="1"/>
  <c r="P14" s="1"/>
  <c r="P60" s="1"/>
  <c r="T156" i="8" s="1"/>
  <c r="Q402" i="1"/>
  <c r="R402" s="1"/>
  <c r="T402"/>
  <c r="J407"/>
  <c r="J408" s="1"/>
  <c r="J409"/>
  <c r="N300"/>
  <c r="O300"/>
  <c r="M404"/>
  <c r="O301"/>
  <c r="O200"/>
  <c r="I60" i="2"/>
  <c r="Q58" i="3"/>
  <c r="Q29"/>
  <c r="N14" i="2"/>
  <c r="N14" i="4"/>
  <c r="P44"/>
  <c r="P60" s="1"/>
  <c r="M44"/>
  <c r="N44" s="1"/>
  <c r="M44" i="2"/>
  <c r="N44" s="1"/>
  <c r="P44"/>
  <c r="P60" s="1"/>
  <c r="Q29" i="4"/>
  <c r="R100" i="1"/>
  <c r="U100" s="1"/>
  <c r="Q58" i="4"/>
  <c r="U402" i="1" l="1"/>
  <c r="K60" i="3"/>
  <c r="M14"/>
  <c r="M60" s="1"/>
  <c r="T411" i="1"/>
  <c r="J410"/>
  <c r="T410"/>
  <c r="T155" i="8"/>
  <c r="M60" i="2"/>
  <c r="T301" i="1"/>
  <c r="Q301"/>
  <c r="R301" s="1"/>
  <c r="T300"/>
  <c r="Q300"/>
  <c r="R300" s="1"/>
  <c r="N60" i="2"/>
  <c r="R155" i="8" s="1"/>
  <c r="Q200" i="1"/>
  <c r="T200"/>
  <c r="O404"/>
  <c r="T412"/>
  <c r="T157" i="8"/>
  <c r="M60" i="4"/>
  <c r="Q44" i="2"/>
  <c r="N60" i="4"/>
  <c r="Q14"/>
  <c r="Q44"/>
  <c r="Q14" i="2"/>
  <c r="N14" i="3" l="1"/>
  <c r="N60" s="1"/>
  <c r="R156" i="8" s="1"/>
  <c r="T404" i="1"/>
  <c r="T409" s="1"/>
  <c r="T414" s="1"/>
  <c r="R410"/>
  <c r="U300"/>
  <c r="U301"/>
  <c r="Q404"/>
  <c r="R200"/>
  <c r="R412"/>
  <c r="R157" i="8"/>
  <c r="Q60" i="4"/>
  <c r="Q60" i="2"/>
  <c r="R411" i="1" l="1"/>
  <c r="Q14" i="3"/>
  <c r="Q60" s="1"/>
  <c r="U156" i="8" s="1"/>
  <c r="R404" i="1"/>
  <c r="U200"/>
  <c r="U404" s="1"/>
  <c r="U410"/>
  <c r="U155" i="8"/>
  <c r="U412" i="1"/>
  <c r="U157" i="8"/>
  <c r="U411" i="1" l="1"/>
  <c r="U405"/>
  <c r="R409"/>
  <c r="U409" l="1"/>
  <c r="U414" s="1"/>
  <c r="R414"/>
</calcChain>
</file>

<file path=xl/sharedStrings.xml><?xml version="1.0" encoding="utf-8"?>
<sst xmlns="http://schemas.openxmlformats.org/spreadsheetml/2006/main" count="799" uniqueCount="81">
  <si>
    <t>февраль</t>
  </si>
  <si>
    <t>март</t>
  </si>
  <si>
    <t>апрель</t>
  </si>
  <si>
    <t>май</t>
  </si>
  <si>
    <t>июнь</t>
  </si>
  <si>
    <t>январь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</si>
  <si>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</si>
  <si>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</si>
  <si>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</si>
  <si>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</si>
  <si>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</si>
  <si>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</si>
  <si>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</si>
  <si>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справка СРП</t>
  </si>
  <si>
    <t>отчет бух доб</t>
  </si>
  <si>
    <t>отчет бух распр</t>
  </si>
  <si>
    <t>окжетпес по десп журналу</t>
  </si>
  <si>
    <t>собст нужды</t>
  </si>
  <si>
    <t>нтп</t>
  </si>
  <si>
    <t>окжетпес по дисп жур</t>
  </si>
  <si>
    <t>окжетпес справка СРП</t>
  </si>
  <si>
    <t xml:space="preserve"> добыча по дисп жур</t>
  </si>
  <si>
    <t xml:space="preserve">добыча отчет бух </t>
  </si>
  <si>
    <t>собст нужды бух</t>
  </si>
  <si>
    <t>нтп бух</t>
  </si>
  <si>
    <t>добыча по ПТО</t>
  </si>
  <si>
    <t>ндс</t>
  </si>
  <si>
    <t>кпн</t>
  </si>
  <si>
    <t>всего</t>
  </si>
  <si>
    <t xml:space="preserve">ндс сумма тенге </t>
  </si>
  <si>
    <t>итого</t>
  </si>
  <si>
    <t>сверх нормат потери</t>
  </si>
  <si>
    <t>свернормат потери</t>
  </si>
  <si>
    <t>добыча по журналу</t>
  </si>
  <si>
    <t xml:space="preserve">добыча отчет  </t>
  </si>
  <si>
    <t>отчет  распр</t>
  </si>
  <si>
    <t xml:space="preserve">собст нужды </t>
  </si>
  <si>
    <t xml:space="preserve">нтп </t>
  </si>
  <si>
    <t>1 квартал</t>
  </si>
  <si>
    <t xml:space="preserve">добыча отчет </t>
  </si>
  <si>
    <t>2 квартал</t>
  </si>
  <si>
    <t>отчет  реализ</t>
  </si>
  <si>
    <t>отчет реализ</t>
  </si>
  <si>
    <t>3 квартал</t>
  </si>
  <si>
    <t>добыча отчет</t>
  </si>
  <si>
    <t>4 квартал</t>
  </si>
  <si>
    <t xml:space="preserve">период </t>
  </si>
  <si>
    <t xml:space="preserve">Объем  реализации +сверхнормативные потери </t>
  </si>
  <si>
    <t xml:space="preserve">доля сверхнормативных потерь </t>
  </si>
  <si>
    <t>отчет  реализации</t>
  </si>
  <si>
    <t>отчет реализации</t>
  </si>
  <si>
    <t>отчет  доб</t>
  </si>
  <si>
    <t>период</t>
  </si>
  <si>
    <t>Итого за 2017 год:</t>
  </si>
  <si>
    <t>Итого за 2016 год:</t>
  </si>
  <si>
    <t>Итого:</t>
  </si>
  <si>
    <t>Отчетные данные ТОО "АКВА-Трейдинг" за 2014 год</t>
  </si>
  <si>
    <t>Отчетные данные ТОО "АКВА-Трейдинг" за 2015 год</t>
  </si>
  <si>
    <t>Отчетные данные ТОО "АКВА-Трейдинг" за 2016 год</t>
  </si>
  <si>
    <t>Отчетные данные ТОО "АКВА-Трейдинг" за 2017 год</t>
  </si>
  <si>
    <t>Проектная мощность, м³/сут</t>
  </si>
  <si>
    <t>Резервная мощность, м³/сут</t>
  </si>
  <si>
    <t>Информация о резерве, наличии свободных и доступных мощностей, емкостей, мест и пропускных способностей сетей ТОО «АКВА-Трейдинг»</t>
  </si>
  <si>
    <t xml:space="preserve">Наименование                          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</si>
  <si>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/сут</t>
    </r>
  </si>
  <si>
    <t>Объем резервуара чистой воды (для запаса и хранения воды)      300 м3</t>
  </si>
  <si>
    <t>канализация</t>
  </si>
  <si>
    <t>Проектная мощность, м³/ч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</si>
  <si>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/ч</t>
    </r>
  </si>
  <si>
    <t>Резервная мощность, м³/ч</t>
  </si>
  <si>
    <t>Проектная мощность ФНС-1                                                       810 м3/ч</t>
  </si>
  <si>
    <t>Проектная мощность ФНС-2                                                       360 м3/ч</t>
  </si>
  <si>
    <t>Проектная мощность ФНС-3                                                       250 м3/ч</t>
  </si>
  <si>
    <r>
      <t xml:space="preserve">Пропускная способность сетей                                                  1420 </t>
    </r>
    <r>
      <rPr>
        <sz val="14"/>
        <color rgb="FF000000"/>
        <rFont val="Times New Roman"/>
        <family val="1"/>
        <charset val="204"/>
      </rPr>
      <t>м3/ч</t>
    </r>
  </si>
  <si>
    <t xml:space="preserve">Вид услуг  "Отвод сточных вод " </t>
  </si>
  <si>
    <t>Проектная мощность водозабора                                          28000 м3/сут</t>
  </si>
  <si>
    <r>
      <t xml:space="preserve">Пропускная способность сетей                                               1167 </t>
    </r>
    <r>
      <rPr>
        <sz val="14"/>
        <color rgb="FF000000"/>
        <rFont val="Times New Roman"/>
        <family val="1"/>
        <charset val="204"/>
      </rPr>
      <t>м3/ч</t>
    </r>
  </si>
  <si>
    <t xml:space="preserve">3 квартал </t>
  </si>
  <si>
    <t xml:space="preserve">Вид услуг "Услуг подача воды по распределительным сетям" </t>
  </si>
  <si>
    <t>За 3 квартал 2024 год</t>
  </si>
  <si>
    <t>За  3 квартал 2024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</si>
</sst>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33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 val="singleAccounting"/>
      <sz val="12"/>
      <color theme="1"/>
      <name val="Times New Roman"/>
      <family val="2"/>
      <charset val="204"/>
    </font>
    <font>
      <b/>
      <u val="singleAccounting"/>
      <sz val="10"/>
      <color theme="1"/>
      <name val="Times New Roman"/>
      <family val="2"/>
      <charset val="204"/>
    </font>
    <font>
      <u val="singleAccounting"/>
      <sz val="10"/>
      <color theme="1"/>
      <name val="Times New Roman"/>
      <family val="2"/>
      <charset val="204"/>
    </font>
    <font>
      <b/>
      <u val="singleAccounting"/>
      <sz val="11"/>
      <color theme="1"/>
      <name val="Times New Roman"/>
      <family val="2"/>
      <charset val="204"/>
    </font>
    <font>
      <u val="singleAccounting"/>
      <sz val="11"/>
      <color theme="1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u val="singleAccounting"/>
      <sz val="10"/>
      <color rgb="FFFF0000"/>
      <name val="Times New Roman"/>
      <family val="2"/>
      <charset val="204"/>
    </font>
    <font>
      <u val="singleAccounting"/>
      <sz val="10"/>
      <color rgb="FF7030A0"/>
      <name val="Times New Roman"/>
      <family val="2"/>
      <charset val="204"/>
    </font>
    <font>
      <u/>
      <sz val="10"/>
      <color theme="1"/>
      <name val="Times New Roman"/>
      <family val="2"/>
      <charset val="204"/>
    </font>
    <font>
      <u val="singleAccounting"/>
      <sz val="10"/>
      <color theme="4" tint="-0.249977111117893"/>
      <name val="Times New Roman"/>
      <family val="2"/>
      <charset val="204"/>
    </font>
    <font>
      <sz val="1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 val="singleAccounting"/>
      <sz val="11"/>
      <color theme="1"/>
      <name val="Times New Roman"/>
      <family val="1"/>
      <charset val="204"/>
    </font>
    <font>
      <u val="singleAccounting"/>
      <sz val="11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u val="singleAccounting"/>
      <sz val="12"/>
      <color theme="1"/>
      <name val="Times New Roman"/>
      <family val="2"/>
      <charset val="204"/>
    </font>
    <font>
      <b/>
      <sz val="10"/>
      <name val="Times New Roman"/>
      <family val="2"/>
      <charset val="204"/>
    </font>
    <font>
      <sz val="10"/>
      <color rgb="FF7030A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8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wrapText="1"/>
    </xf>
    <xf numFmtId="43" fontId="0" fillId="0" borderId="1" xfId="1" applyFont="1" applyBorder="1"/>
    <xf numFmtId="0" fontId="4" fillId="0" borderId="1" xfId="0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43" fontId="5" fillId="0" borderId="1" xfId="0" applyNumberFormat="1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0" fillId="0" borderId="0" xfId="0" applyNumberFormat="1"/>
    <xf numFmtId="164" fontId="2" fillId="0" borderId="0" xfId="0" applyNumberFormat="1" applyFont="1"/>
    <xf numFmtId="43" fontId="5" fillId="3" borderId="1" xfId="0" applyNumberFormat="1" applyFont="1" applyFill="1" applyBorder="1"/>
    <xf numFmtId="43" fontId="0" fillId="3" borderId="0" xfId="1" applyFont="1" applyFill="1"/>
    <xf numFmtId="0" fontId="4" fillId="2" borderId="14" xfId="0" applyFont="1" applyFill="1" applyBorder="1" applyAlignment="1">
      <alignment horizontal="center" wrapText="1"/>
    </xf>
    <xf numFmtId="0" fontId="0" fillId="0" borderId="12" xfId="0" applyBorder="1"/>
    <xf numFmtId="43" fontId="0" fillId="0" borderId="12" xfId="0" applyNumberFormat="1" applyBorder="1"/>
    <xf numFmtId="0" fontId="0" fillId="0" borderId="0" xfId="0" applyBorder="1"/>
    <xf numFmtId="0" fontId="3" fillId="2" borderId="0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43" fontId="5" fillId="0" borderId="16" xfId="0" applyNumberFormat="1" applyFont="1" applyBorder="1"/>
    <xf numFmtId="0" fontId="4" fillId="4" borderId="2" xfId="0" applyFont="1" applyFill="1" applyBorder="1" applyAlignment="1">
      <alignment horizontal="center" wrapText="1"/>
    </xf>
    <xf numFmtId="0" fontId="0" fillId="4" borderId="0" xfId="0" applyFill="1"/>
    <xf numFmtId="43" fontId="3" fillId="0" borderId="12" xfId="0" applyNumberFormat="1" applyFont="1" applyBorder="1"/>
    <xf numFmtId="0" fontId="3" fillId="0" borderId="12" xfId="0" applyFont="1" applyBorder="1"/>
    <xf numFmtId="0" fontId="3" fillId="0" borderId="0" xfId="0" applyFont="1"/>
    <xf numFmtId="43" fontId="3" fillId="0" borderId="0" xfId="0" applyNumberFormat="1" applyFont="1"/>
    <xf numFmtId="43" fontId="4" fillId="0" borderId="12" xfId="0" applyNumberFormat="1" applyFont="1" applyBorder="1"/>
    <xf numFmtId="0" fontId="4" fillId="0" borderId="12" xfId="0" applyFont="1" applyBorder="1"/>
    <xf numFmtId="0" fontId="4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3" fontId="6" fillId="0" borderId="0" xfId="0" applyNumberFormat="1" applyFont="1"/>
    <xf numFmtId="43" fontId="3" fillId="0" borderId="0" xfId="1" applyFont="1"/>
    <xf numFmtId="43" fontId="3" fillId="0" borderId="1" xfId="1" applyFont="1" applyBorder="1"/>
    <xf numFmtId="164" fontId="6" fillId="0" borderId="2" xfId="1" applyNumberFormat="1" applyFont="1" applyBorder="1"/>
    <xf numFmtId="0" fontId="3" fillId="4" borderId="0" xfId="0" applyFont="1" applyFill="1"/>
    <xf numFmtId="43" fontId="6" fillId="0" borderId="2" xfId="0" applyNumberFormat="1" applyFont="1" applyBorder="1"/>
    <xf numFmtId="43" fontId="7" fillId="0" borderId="1" xfId="0" applyNumberFormat="1" applyFont="1" applyBorder="1"/>
    <xf numFmtId="0" fontId="3" fillId="0" borderId="2" xfId="0" applyFont="1" applyBorder="1"/>
    <xf numFmtId="0" fontId="3" fillId="4" borderId="12" xfId="0" applyFont="1" applyFill="1" applyBorder="1"/>
    <xf numFmtId="0" fontId="3" fillId="0" borderId="15" xfId="0" applyFont="1" applyBorder="1"/>
    <xf numFmtId="0" fontId="3" fillId="2" borderId="16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43" fontId="8" fillId="0" borderId="0" xfId="0" applyNumberFormat="1" applyFont="1"/>
    <xf numFmtId="43" fontId="4" fillId="0" borderId="0" xfId="1" applyFont="1"/>
    <xf numFmtId="43" fontId="4" fillId="0" borderId="1" xfId="1" applyFont="1" applyBorder="1"/>
    <xf numFmtId="43" fontId="4" fillId="4" borderId="0" xfId="0" applyNumberFormat="1" applyFont="1" applyFill="1"/>
    <xf numFmtId="164" fontId="8" fillId="0" borderId="2" xfId="1" applyNumberFormat="1" applyFont="1" applyBorder="1"/>
    <xf numFmtId="0" fontId="4" fillId="4" borderId="0" xfId="0" applyFont="1" applyFill="1"/>
    <xf numFmtId="43" fontId="8" fillId="0" borderId="2" xfId="0" applyNumberFormat="1" applyFont="1" applyBorder="1"/>
    <xf numFmtId="43" fontId="9" fillId="0" borderId="1" xfId="0" applyNumberFormat="1" applyFont="1" applyBorder="1"/>
    <xf numFmtId="0" fontId="4" fillId="0" borderId="2" xfId="0" applyFont="1" applyBorder="1"/>
    <xf numFmtId="0" fontId="4" fillId="4" borderId="12" xfId="0" applyFont="1" applyFill="1" applyBorder="1"/>
    <xf numFmtId="0" fontId="4" fillId="0" borderId="15" xfId="0" applyFont="1" applyBorder="1"/>
    <xf numFmtId="164" fontId="4" fillId="0" borderId="0" xfId="0" applyNumberFormat="1" applyFont="1"/>
    <xf numFmtId="0" fontId="4" fillId="0" borderId="0" xfId="0" applyFont="1" applyBorder="1"/>
    <xf numFmtId="0" fontId="3" fillId="4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3" fontId="11" fillId="0" borderId="0" xfId="1" applyFont="1"/>
    <xf numFmtId="43" fontId="6" fillId="0" borderId="0" xfId="1" applyFont="1"/>
    <xf numFmtId="164" fontId="11" fillId="0" borderId="1" xfId="1" applyNumberFormat="1" applyFont="1" applyBorder="1"/>
    <xf numFmtId="43" fontId="3" fillId="4" borderId="2" xfId="1" applyFont="1" applyFill="1" applyBorder="1"/>
    <xf numFmtId="164" fontId="7" fillId="0" borderId="9" xfId="1" applyNumberFormat="1" applyFont="1" applyBorder="1"/>
    <xf numFmtId="43" fontId="6" fillId="0" borderId="3" xfId="1" applyFont="1" applyBorder="1"/>
    <xf numFmtId="43" fontId="6" fillId="0" borderId="4" xfId="1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3" fillId="4" borderId="2" xfId="0" applyFont="1" applyFill="1" applyBorder="1"/>
    <xf numFmtId="43" fontId="12" fillId="0" borderId="10" xfId="0" applyNumberFormat="1" applyFont="1" applyBorder="1"/>
    <xf numFmtId="0" fontId="3" fillId="0" borderId="5" xfId="0" applyFont="1" applyBorder="1"/>
    <xf numFmtId="43" fontId="7" fillId="0" borderId="6" xfId="0" applyNumberFormat="1" applyFont="1" applyBorder="1"/>
    <xf numFmtId="0" fontId="3" fillId="0" borderId="11" xfId="0" applyFont="1" applyBorder="1"/>
    <xf numFmtId="43" fontId="7" fillId="0" borderId="1" xfId="1" applyFont="1" applyBorder="1"/>
    <xf numFmtId="43" fontId="12" fillId="0" borderId="1" xfId="0" applyNumberFormat="1" applyFont="1" applyBorder="1"/>
    <xf numFmtId="43" fontId="6" fillId="0" borderId="15" xfId="0" applyNumberFormat="1" applyFont="1" applyBorder="1"/>
    <xf numFmtId="43" fontId="12" fillId="0" borderId="16" xfId="0" applyNumberFormat="1" applyFont="1" applyBorder="1"/>
    <xf numFmtId="0" fontId="3" fillId="0" borderId="13" xfId="0" applyFont="1" applyBorder="1"/>
    <xf numFmtId="0" fontId="3" fillId="2" borderId="14" xfId="0" applyFont="1" applyFill="1" applyBorder="1" applyAlignment="1">
      <alignment horizontal="center" wrapText="1"/>
    </xf>
    <xf numFmtId="43" fontId="13" fillId="0" borderId="1" xfId="0" applyNumberFormat="1" applyFont="1" applyBorder="1"/>
    <xf numFmtId="43" fontId="6" fillId="0" borderId="2" xfId="1" applyFont="1" applyBorder="1"/>
    <xf numFmtId="43" fontId="3" fillId="0" borderId="12" xfId="1" applyFont="1" applyBorder="1"/>
    <xf numFmtId="43" fontId="13" fillId="0" borderId="16" xfId="0" applyNumberFormat="1" applyFont="1" applyBorder="1"/>
    <xf numFmtId="43" fontId="3" fillId="3" borderId="0" xfId="0" applyNumberFormat="1" applyFont="1" applyFill="1"/>
    <xf numFmtId="0" fontId="3" fillId="3" borderId="0" xfId="0" applyFont="1" applyFill="1"/>
    <xf numFmtId="0" fontId="3" fillId="0" borderId="0" xfId="0" applyFont="1" applyBorder="1"/>
    <xf numFmtId="0" fontId="3" fillId="4" borderId="0" xfId="0" applyFont="1" applyFill="1" applyBorder="1"/>
    <xf numFmtId="0" fontId="3" fillId="3" borderId="0" xfId="0" applyFont="1" applyFill="1" applyBorder="1"/>
    <xf numFmtId="43" fontId="11" fillId="0" borderId="0" xfId="1" applyFont="1" applyBorder="1"/>
    <xf numFmtId="43" fontId="6" fillId="0" borderId="0" xfId="0" applyNumberFormat="1" applyFont="1" applyBorder="1"/>
    <xf numFmtId="43" fontId="3" fillId="0" borderId="0" xfId="1" applyFont="1" applyBorder="1"/>
    <xf numFmtId="43" fontId="14" fillId="0" borderId="0" xfId="1" applyFont="1" applyBorder="1" applyAlignment="1">
      <alignment horizontal="center" vertical="center"/>
    </xf>
    <xf numFmtId="43" fontId="3" fillId="3" borderId="0" xfId="0" applyNumberFormat="1" applyFont="1" applyFill="1" applyBorder="1"/>
    <xf numFmtId="43" fontId="3" fillId="0" borderId="2" xfId="0" applyNumberFormat="1" applyFont="1" applyBorder="1"/>
    <xf numFmtId="43" fontId="3" fillId="2" borderId="10" xfId="0" applyNumberFormat="1" applyFont="1" applyFill="1" applyBorder="1"/>
    <xf numFmtId="43" fontId="3" fillId="0" borderId="10" xfId="0" applyNumberFormat="1" applyFont="1" applyBorder="1"/>
    <xf numFmtId="0" fontId="3" fillId="0" borderId="10" xfId="0" applyFont="1" applyBorder="1"/>
    <xf numFmtId="43" fontId="3" fillId="0" borderId="17" xfId="0" applyNumberFormat="1" applyFont="1" applyBorder="1"/>
    <xf numFmtId="43" fontId="12" fillId="0" borderId="16" xfId="1" applyFont="1" applyBorder="1"/>
    <xf numFmtId="43" fontId="3" fillId="3" borderId="12" xfId="0" applyNumberFormat="1" applyFont="1" applyFill="1" applyBorder="1"/>
    <xf numFmtId="0" fontId="3" fillId="3" borderId="12" xfId="0" applyFont="1" applyFill="1" applyBorder="1"/>
    <xf numFmtId="43" fontId="15" fillId="0" borderId="1" xfId="0" applyNumberFormat="1" applyFont="1" applyBorder="1"/>
    <xf numFmtId="43" fontId="16" fillId="0" borderId="0" xfId="1" applyFont="1"/>
    <xf numFmtId="43" fontId="6" fillId="4" borderId="0" xfId="0" applyNumberFormat="1" applyFont="1" applyFill="1"/>
    <xf numFmtId="0" fontId="17" fillId="0" borderId="0" xfId="0" applyFont="1"/>
    <xf numFmtId="43" fontId="16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43" fontId="4" fillId="0" borderId="0" xfId="0" applyNumberFormat="1" applyFont="1" applyBorder="1"/>
    <xf numFmtId="0" fontId="4" fillId="2" borderId="12" xfId="0" applyFont="1" applyFill="1" applyBorder="1"/>
    <xf numFmtId="43" fontId="9" fillId="0" borderId="16" xfId="0" applyNumberFormat="1" applyFont="1" applyBorder="1"/>
    <xf numFmtId="164" fontId="10" fillId="0" borderId="0" xfId="0" applyNumberFormat="1" applyFont="1"/>
    <xf numFmtId="43" fontId="11" fillId="0" borderId="1" xfId="1" applyFont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3" fontId="3" fillId="0" borderId="0" xfId="0" applyNumberFormat="1" applyFont="1" applyBorder="1"/>
    <xf numFmtId="43" fontId="12" fillId="0" borderId="0" xfId="0" applyNumberFormat="1" applyFont="1" applyBorder="1"/>
    <xf numFmtId="43" fontId="3" fillId="4" borderId="1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18" fillId="0" borderId="1" xfId="1" applyFont="1" applyBorder="1"/>
    <xf numFmtId="0" fontId="3" fillId="0" borderId="19" xfId="0" applyFont="1" applyBorder="1"/>
    <xf numFmtId="43" fontId="3" fillId="0" borderId="19" xfId="0" applyNumberFormat="1" applyFont="1" applyBorder="1"/>
    <xf numFmtId="0" fontId="3" fillId="4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3" fontId="6" fillId="0" borderId="22" xfId="1" applyFont="1" applyBorder="1"/>
    <xf numFmtId="0" fontId="3" fillId="0" borderId="17" xfId="0" applyFont="1" applyBorder="1"/>
    <xf numFmtId="43" fontId="3" fillId="2" borderId="0" xfId="0" applyNumberFormat="1" applyFont="1" applyFill="1" applyBorder="1"/>
    <xf numFmtId="43" fontId="16" fillId="0" borderId="1" xfId="1" applyFont="1" applyBorder="1"/>
    <xf numFmtId="164" fontId="0" fillId="0" borderId="12" xfId="0" applyNumberFormat="1" applyBorder="1"/>
    <xf numFmtId="0" fontId="4" fillId="4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Border="1"/>
    <xf numFmtId="43" fontId="4" fillId="4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8" fillId="0" borderId="0" xfId="0" applyNumberFormat="1" applyFont="1" applyBorder="1"/>
    <xf numFmtId="43" fontId="19" fillId="4" borderId="1" xfId="1" applyFont="1" applyFill="1" applyBorder="1"/>
    <xf numFmtId="43" fontId="8" fillId="0" borderId="12" xfId="0" applyNumberFormat="1" applyFont="1" applyBorder="1"/>
    <xf numFmtId="43" fontId="21" fillId="0" borderId="1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4" fillId="0" borderId="17" xfId="0" applyFont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0" fontId="0" fillId="0" borderId="18" xfId="0" applyBorder="1"/>
    <xf numFmtId="0" fontId="0" fillId="0" borderId="13" xfId="0" applyBorder="1"/>
    <xf numFmtId="0" fontId="0" fillId="0" borderId="28" xfId="0" applyBorder="1"/>
    <xf numFmtId="0" fontId="0" fillId="4" borderId="0" xfId="0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43" fontId="0" fillId="0" borderId="26" xfId="0" applyNumberFormat="1" applyBorder="1"/>
    <xf numFmtId="43" fontId="0" fillId="0" borderId="29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3" fontId="20" fillId="0" borderId="30" xfId="0" applyNumberFormat="1" applyFont="1" applyBorder="1"/>
    <xf numFmtId="43" fontId="8" fillId="4" borderId="10" xfId="0" applyNumberFormat="1" applyFont="1" applyFill="1" applyBorder="1"/>
    <xf numFmtId="0" fontId="0" fillId="4" borderId="10" xfId="0" applyFill="1" applyBorder="1"/>
    <xf numFmtId="43" fontId="2" fillId="4" borderId="1" xfId="0" applyNumberFormat="1" applyFont="1" applyFill="1" applyBorder="1"/>
    <xf numFmtId="2" fontId="2" fillId="4" borderId="17" xfId="0" applyNumberFormat="1" applyFont="1" applyFill="1" applyBorder="1"/>
    <xf numFmtId="0" fontId="4" fillId="4" borderId="10" xfId="0" applyFont="1" applyFill="1" applyBorder="1"/>
    <xf numFmtId="43" fontId="2" fillId="4" borderId="2" xfId="0" applyNumberFormat="1" applyFont="1" applyFill="1" applyBorder="1"/>
    <xf numFmtId="2" fontId="2" fillId="4" borderId="1" xfId="0" applyNumberFormat="1" applyFont="1" applyFill="1" applyBorder="1"/>
    <xf numFmtId="0" fontId="18" fillId="4" borderId="1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43" fontId="3" fillId="4" borderId="10" xfId="0" applyNumberFormat="1" applyFont="1" applyFill="1" applyBorder="1"/>
    <xf numFmtId="43" fontId="18" fillId="4" borderId="1" xfId="0" applyNumberFormat="1" applyFont="1" applyFill="1" applyBorder="1"/>
    <xf numFmtId="43" fontId="3" fillId="4" borderId="10" xfId="1" applyFont="1" applyFill="1" applyBorder="1"/>
    <xf numFmtId="43" fontId="4" fillId="4" borderId="10" xfId="0" applyNumberFormat="1" applyFont="1" applyFill="1" applyBorder="1"/>
    <xf numFmtId="43" fontId="0" fillId="4" borderId="10" xfId="0" applyNumberFormat="1" applyFill="1" applyBorder="1"/>
    <xf numFmtId="43" fontId="0" fillId="4" borderId="2" xfId="0" applyNumberFormat="1" applyFill="1" applyBorder="1"/>
    <xf numFmtId="43" fontId="0" fillId="4" borderId="1" xfId="0" applyNumberFormat="1" applyFill="1" applyBorder="1"/>
    <xf numFmtId="164" fontId="4" fillId="4" borderId="10" xfId="0" applyNumberFormat="1" applyFont="1" applyFill="1" applyBorder="1"/>
    <xf numFmtId="164" fontId="0" fillId="4" borderId="10" xfId="0" applyNumberFormat="1" applyFill="1" applyBorder="1"/>
    <xf numFmtId="0" fontId="3" fillId="0" borderId="31" xfId="0" applyFont="1" applyBorder="1" applyAlignment="1">
      <alignment horizontal="center" wrapText="1"/>
    </xf>
    <xf numFmtId="43" fontId="9" fillId="0" borderId="17" xfId="0" applyNumberFormat="1" applyFont="1" applyBorder="1"/>
    <xf numFmtId="0" fontId="4" fillId="2" borderId="17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43" fontId="8" fillId="0" borderId="23" xfId="0" applyNumberFormat="1" applyFont="1" applyBorder="1"/>
    <xf numFmtId="0" fontId="0" fillId="0" borderId="1" xfId="0" applyBorder="1" applyAlignment="1">
      <alignment vertical="center"/>
    </xf>
    <xf numFmtId="0" fontId="19" fillId="4" borderId="1" xfId="0" applyFont="1" applyFill="1" applyBorder="1"/>
    <xf numFmtId="0" fontId="4" fillId="0" borderId="1" xfId="0" applyFont="1" applyBorder="1" applyAlignment="1">
      <alignment vertical="center"/>
    </xf>
    <xf numFmtId="43" fontId="0" fillId="0" borderId="12" xfId="1" applyFont="1" applyBorder="1"/>
    <xf numFmtId="0" fontId="0" fillId="0" borderId="36" xfId="0" applyBorder="1"/>
    <xf numFmtId="0" fontId="0" fillId="0" borderId="18" xfId="0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0" borderId="18" xfId="0" applyFont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" xfId="0" applyFont="1" applyBorder="1"/>
    <xf numFmtId="43" fontId="23" fillId="0" borderId="1" xfId="0" applyNumberFormat="1" applyFont="1" applyBorder="1"/>
    <xf numFmtId="43" fontId="0" fillId="4" borderId="1" xfId="0" applyNumberFormat="1" applyFont="1" applyFill="1" applyBorder="1"/>
    <xf numFmtId="0" fontId="0" fillId="0" borderId="0" xfId="0" applyFont="1"/>
    <xf numFmtId="0" fontId="0" fillId="4" borderId="0" xfId="0" applyFont="1" applyFill="1"/>
    <xf numFmtId="0" fontId="0" fillId="0" borderId="2" xfId="0" applyFont="1" applyBorder="1"/>
    <xf numFmtId="0" fontId="0" fillId="0" borderId="18" xfId="0" applyFont="1" applyBorder="1" applyAlignment="1">
      <alignment horizontal="center" wrapText="1"/>
    </xf>
    <xf numFmtId="0" fontId="0" fillId="4" borderId="24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0" fillId="0" borderId="12" xfId="0" applyFont="1" applyBorder="1"/>
    <xf numFmtId="0" fontId="0" fillId="4" borderId="12" xfId="0" applyFont="1" applyFill="1" applyBorder="1"/>
    <xf numFmtId="0" fontId="0" fillId="0" borderId="15" xfId="0" applyFont="1" applyBorder="1"/>
    <xf numFmtId="164" fontId="22" fillId="0" borderId="1" xfId="1" applyNumberFormat="1" applyFont="1" applyBorder="1"/>
    <xf numFmtId="43" fontId="22" fillId="0" borderId="13" xfId="0" applyNumberFormat="1" applyFont="1" applyBorder="1"/>
    <xf numFmtId="0" fontId="1" fillId="0" borderId="2" xfId="0" applyFont="1" applyBorder="1"/>
    <xf numFmtId="0" fontId="1" fillId="2" borderId="24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Border="1"/>
    <xf numFmtId="43" fontId="0" fillId="0" borderId="18" xfId="1" applyFont="1" applyBorder="1" applyAlignment="1">
      <alignment horizontal="center" wrapText="1"/>
    </xf>
    <xf numFmtId="0" fontId="4" fillId="0" borderId="26" xfId="0" applyFont="1" applyBorder="1"/>
    <xf numFmtId="0" fontId="4" fillId="0" borderId="36" xfId="0" applyFont="1" applyBorder="1"/>
    <xf numFmtId="0" fontId="4" fillId="4" borderId="36" xfId="0" applyFont="1" applyFill="1" applyBorder="1"/>
    <xf numFmtId="164" fontId="10" fillId="0" borderId="37" xfId="0" applyNumberFormat="1" applyFont="1" applyBorder="1"/>
    <xf numFmtId="164" fontId="10" fillId="0" borderId="1" xfId="1" applyNumberFormat="1" applyFont="1" applyBorder="1"/>
    <xf numFmtId="43" fontId="11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23" fillId="0" borderId="0" xfId="0" applyNumberFormat="1" applyFont="1"/>
    <xf numFmtId="43" fontId="0" fillId="4" borderId="2" xfId="0" applyNumberFormat="1" applyFont="1" applyFill="1" applyBorder="1"/>
    <xf numFmtId="43" fontId="22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43" fontId="0" fillId="4" borderId="0" xfId="0" applyNumberFormat="1" applyFont="1" applyFill="1"/>
    <xf numFmtId="43" fontId="0" fillId="0" borderId="10" xfId="1" applyFont="1" applyBorder="1"/>
    <xf numFmtId="0" fontId="0" fillId="0" borderId="10" xfId="0" applyFont="1" applyBorder="1" applyAlignment="1">
      <alignment horizontal="center" wrapText="1"/>
    </xf>
    <xf numFmtId="0" fontId="0" fillId="4" borderId="10" xfId="0" applyFont="1" applyFill="1" applyBorder="1" applyAlignment="1">
      <alignment horizontal="center" wrapText="1"/>
    </xf>
    <xf numFmtId="43" fontId="22" fillId="0" borderId="2" xfId="0" applyNumberFormat="1" applyFont="1" applyBorder="1"/>
    <xf numFmtId="43" fontId="23" fillId="0" borderId="17" xfId="0" applyNumberFormat="1" applyFont="1" applyBorder="1"/>
    <xf numFmtId="0" fontId="0" fillId="2" borderId="2" xfId="0" applyFont="1" applyFill="1" applyBorder="1" applyAlignment="1">
      <alignment horizontal="center" wrapText="1"/>
    </xf>
    <xf numFmtId="0" fontId="19" fillId="0" borderId="35" xfId="0" applyFont="1" applyBorder="1"/>
    <xf numFmtId="0" fontId="19" fillId="0" borderId="36" xfId="0" applyFont="1" applyBorder="1"/>
    <xf numFmtId="164" fontId="11" fillId="0" borderId="2" xfId="1" applyNumberFormat="1" applyFont="1" applyBorder="1"/>
    <xf numFmtId="43" fontId="11" fillId="0" borderId="0" xfId="0" applyNumberFormat="1" applyFont="1" applyBorder="1"/>
    <xf numFmtId="43" fontId="17" fillId="0" borderId="1" xfId="0" applyNumberFormat="1" applyFont="1" applyBorder="1"/>
    <xf numFmtId="43" fontId="17" fillId="0" borderId="0" xfId="0" applyNumberFormat="1" applyFont="1" applyBorder="1"/>
    <xf numFmtId="43" fontId="11" fillId="4" borderId="1" xfId="0" applyNumberFormat="1" applyFont="1" applyFill="1" applyBorder="1"/>
    <xf numFmtId="43" fontId="24" fillId="4" borderId="6" xfId="0" applyNumberFormat="1" applyFont="1" applyFill="1" applyBorder="1"/>
    <xf numFmtId="43" fontId="25" fillId="0" borderId="0" xfId="0" applyNumberFormat="1" applyFont="1" applyBorder="1"/>
    <xf numFmtId="43" fontId="11" fillId="0" borderId="2" xfId="1" applyFont="1" applyBorder="1"/>
    <xf numFmtId="43" fontId="11" fillId="0" borderId="1" xfId="1" applyFont="1" applyBorder="1" applyAlignment="1">
      <alignment horizontal="center" vertical="center"/>
    </xf>
    <xf numFmtId="43" fontId="17" fillId="0" borderId="18" xfId="1" applyFont="1" applyBorder="1"/>
    <xf numFmtId="0" fontId="3" fillId="0" borderId="36" xfId="0" applyFont="1" applyBorder="1"/>
    <xf numFmtId="43" fontId="3" fillId="0" borderId="36" xfId="0" applyNumberFormat="1" applyFont="1" applyBorder="1"/>
    <xf numFmtId="43" fontId="6" fillId="0" borderId="36" xfId="0" applyNumberFormat="1" applyFont="1" applyBorder="1"/>
    <xf numFmtId="0" fontId="0" fillId="0" borderId="37" xfId="0" applyBorder="1"/>
    <xf numFmtId="43" fontId="11" fillId="0" borderId="36" xfId="0" applyNumberFormat="1" applyFont="1" applyBorder="1"/>
    <xf numFmtId="0" fontId="18" fillId="0" borderId="35" xfId="0" applyFont="1" applyBorder="1"/>
    <xf numFmtId="43" fontId="10" fillId="0" borderId="1" xfId="1" applyFont="1" applyBorder="1"/>
    <xf numFmtId="43" fontId="10" fillId="0" borderId="0" xfId="0" applyNumberFormat="1" applyFont="1" applyBorder="1"/>
    <xf numFmtId="43" fontId="26" fillId="0" borderId="1" xfId="0" applyNumberFormat="1" applyFont="1" applyBorder="1"/>
    <xf numFmtId="164" fontId="10" fillId="0" borderId="2" xfId="1" applyNumberFormat="1" applyFont="1" applyBorder="1"/>
    <xf numFmtId="43" fontId="10" fillId="4" borderId="1" xfId="1" applyFont="1" applyFill="1" applyBorder="1"/>
    <xf numFmtId="43" fontId="10" fillId="0" borderId="12" xfId="0" applyNumberFormat="1" applyFont="1" applyBorder="1"/>
    <xf numFmtId="43" fontId="10" fillId="0" borderId="30" xfId="0" applyNumberFormat="1" applyFont="1" applyBorder="1"/>
    <xf numFmtId="43" fontId="26" fillId="0" borderId="0" xfId="0" applyNumberFormat="1" applyFont="1" applyBorder="1"/>
    <xf numFmtId="0" fontId="2" fillId="0" borderId="0" xfId="0" applyFont="1"/>
    <xf numFmtId="0" fontId="27" fillId="4" borderId="0" xfId="0" applyFont="1" applyFill="1"/>
    <xf numFmtId="0" fontId="27" fillId="0" borderId="0" xfId="0" applyFont="1"/>
    <xf numFmtId="0" fontId="31" fillId="0" borderId="0" xfId="0" applyFont="1"/>
    <xf numFmtId="0" fontId="32" fillId="0" borderId="0" xfId="0" applyFont="1" applyAlignment="1">
      <alignment wrapText="1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/>
    </xf>
    <xf numFmtId="165" fontId="29" fillId="0" borderId="1" xfId="1" applyNumberFormat="1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8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60"/>
  <sheetViews>
    <sheetView workbookViewId="0">
      <selection sqref="A1 E1:J1 Y1:Z1 A32:A33 E32:J33 Y32:Z33 A64 E64:J64 Y64:Z64 A98 E98:J98 Y98:Z98 A102 E102:J102 Y102:Z102 A105 E105:J105 Y105:Z105 A109 E109:J109 Y109:Z109 A113 E113:J113 Y113:Z113 A117 E117:J117 Y117:Z117 A120 E120:J120 Y120:Z120 A124 E124:J124 Y124:Z124 A128 E128:J128 Y128:Z128 A131 E131:J131 Y131:Z131 A134 E134:J134 Y134:Z134 A138 E138:J138 Y138:Z138 A142 E142:J142 Y142:Z142 A146:A148 E146:J148 Y146:Z148"/>
    </sheetView>
  </sheetViews>
  <sheetFormatPr defaultRowHeight="15.75"/>
  <cols>
    <col min="1" max="1" width="7.5" customWidth="1"/>
    <col min="2" max="2" width="14.5" hidden="1" customWidth="1"/>
    <col min="3" max="3" width="16.375" hidden="1" customWidth="1"/>
    <col min="4" max="4" width="0.125" hidden="1" customWidth="1"/>
    <col min="5" max="5" width="15.125" customWidth="1"/>
    <col min="6" max="6" width="11.75" customWidth="1"/>
    <col min="7" max="7" width="12.625" customWidth="1"/>
    <col min="8" max="8" width="14.5" style="24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hidden="1" customWidth="1"/>
    <col min="14" max="14" width="0" hidden="1" customWidth="1"/>
    <col min="15" max="15" width="15" hidden="1" customWidth="1"/>
    <col min="16" max="16" width="7.75" hidden="1" customWidth="1"/>
    <col min="17" max="17" width="15.75" hidden="1" customWidth="1"/>
    <col min="18" max="18" width="16.375" hidden="1" customWidth="1"/>
    <col min="19" max="19" width="0" hidden="1" customWidth="1"/>
    <col min="20" max="20" width="14.125" hidden="1" customWidth="1"/>
    <col min="21" max="21" width="15.375" hidden="1" customWidth="1"/>
    <col min="22" max="22" width="12.75" hidden="1" customWidth="1"/>
    <col min="23" max="23" width="15" hidden="1" customWidth="1"/>
    <col min="24" max="24" width="11.875" hidden="1" customWidth="1"/>
    <col min="25" max="25" width="16.625" customWidth="1"/>
    <col min="26" max="26" width="12.875" customWidth="1"/>
  </cols>
  <sheetData>
    <row r="1" spans="1:22">
      <c r="B1" s="27"/>
      <c r="C1" s="27"/>
      <c r="D1" s="27"/>
      <c r="E1" s="277" t="s">
        <v>56</v>
      </c>
      <c r="F1" s="277"/>
      <c r="G1" s="277"/>
      <c r="H1" s="278"/>
      <c r="I1" s="279"/>
      <c r="J1" s="27"/>
      <c r="K1" s="27" t="s">
        <v>16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31"/>
    </row>
    <row r="2" spans="1:22" hidden="1">
      <c r="A2" s="27">
        <v>1</v>
      </c>
      <c r="B2" s="27">
        <v>18957</v>
      </c>
      <c r="C2" s="27">
        <v>11</v>
      </c>
      <c r="D2" s="27"/>
      <c r="E2" s="27"/>
      <c r="F2" s="27"/>
      <c r="G2" s="27"/>
      <c r="H2" s="41"/>
      <c r="I2" s="27"/>
      <c r="J2" s="27"/>
      <c r="K2" s="27">
        <v>15640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31"/>
    </row>
    <row r="3" spans="1:22" hidden="1">
      <c r="A3" s="27">
        <v>2</v>
      </c>
      <c r="B3" s="27">
        <v>18788</v>
      </c>
      <c r="C3" s="27">
        <v>8</v>
      </c>
      <c r="D3" s="27"/>
      <c r="E3" s="27"/>
      <c r="F3" s="27"/>
      <c r="G3" s="27"/>
      <c r="H3" s="41"/>
      <c r="I3" s="27"/>
      <c r="J3" s="27"/>
      <c r="K3" s="27">
        <v>15512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31"/>
    </row>
    <row r="4" spans="1:22" hidden="1">
      <c r="A4" s="27">
        <v>3</v>
      </c>
      <c r="B4" s="27">
        <v>18600</v>
      </c>
      <c r="C4" s="27"/>
      <c r="D4" s="27"/>
      <c r="E4" s="27"/>
      <c r="F4" s="27"/>
      <c r="G4" s="27"/>
      <c r="H4" s="41"/>
      <c r="I4" s="27"/>
      <c r="J4" s="27"/>
      <c r="K4" s="27">
        <v>15095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31"/>
    </row>
    <row r="5" spans="1:22" hidden="1">
      <c r="A5" s="27">
        <v>4</v>
      </c>
      <c r="B5" s="27">
        <v>18879</v>
      </c>
      <c r="C5" s="27">
        <v>6</v>
      </c>
      <c r="D5" s="27"/>
      <c r="E5" s="27"/>
      <c r="F5" s="27"/>
      <c r="G5" s="27"/>
      <c r="H5" s="41"/>
      <c r="I5" s="27"/>
      <c r="J5" s="27"/>
      <c r="K5" s="27">
        <v>15280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hidden="1">
      <c r="A6" s="27">
        <v>5</v>
      </c>
      <c r="B6" s="27">
        <v>18784</v>
      </c>
      <c r="C6" s="27">
        <v>6</v>
      </c>
      <c r="D6" s="27"/>
      <c r="E6" s="27"/>
      <c r="F6" s="27"/>
      <c r="G6" s="27"/>
      <c r="H6" s="41"/>
      <c r="I6" s="27"/>
      <c r="J6" s="27"/>
      <c r="K6" s="27">
        <v>15239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31"/>
    </row>
    <row r="7" spans="1:22" hidden="1">
      <c r="A7" s="27">
        <v>6</v>
      </c>
      <c r="B7" s="27">
        <v>18769</v>
      </c>
      <c r="C7" s="27"/>
      <c r="D7" s="27"/>
      <c r="E7" s="27"/>
      <c r="F7" s="27"/>
      <c r="G7" s="27"/>
      <c r="H7" s="41"/>
      <c r="I7" s="27"/>
      <c r="J7" s="27"/>
      <c r="K7" s="27">
        <v>15179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31"/>
    </row>
    <row r="8" spans="1:22" hidden="1">
      <c r="A8" s="27">
        <v>7</v>
      </c>
      <c r="B8" s="27">
        <v>18800</v>
      </c>
      <c r="C8" s="27">
        <v>6</v>
      </c>
      <c r="D8" s="27"/>
      <c r="E8" s="27"/>
      <c r="F8" s="27"/>
      <c r="G8" s="27"/>
      <c r="H8" s="41"/>
      <c r="I8" s="27"/>
      <c r="J8" s="27"/>
      <c r="K8" s="27">
        <v>15202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</row>
    <row r="9" spans="1:22" hidden="1">
      <c r="A9" s="27">
        <v>8</v>
      </c>
      <c r="B9" s="27">
        <v>18694</v>
      </c>
      <c r="C9" s="27">
        <v>16</v>
      </c>
      <c r="D9" s="27"/>
      <c r="E9" s="27"/>
      <c r="F9" s="27"/>
      <c r="G9" s="27"/>
      <c r="H9" s="41"/>
      <c r="I9" s="27"/>
      <c r="J9" s="27"/>
      <c r="K9" s="27">
        <v>15150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2" hidden="1">
      <c r="A10" s="27">
        <v>9</v>
      </c>
      <c r="B10" s="27">
        <v>18579</v>
      </c>
      <c r="C10" s="27">
        <v>42</v>
      </c>
      <c r="D10" s="27"/>
      <c r="E10" s="27"/>
      <c r="F10" s="27"/>
      <c r="G10" s="27"/>
      <c r="H10" s="41"/>
      <c r="I10" s="27"/>
      <c r="J10" s="27"/>
      <c r="K10" s="27">
        <v>15080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2" hidden="1">
      <c r="A11" s="27">
        <v>10</v>
      </c>
      <c r="B11" s="27">
        <v>18642</v>
      </c>
      <c r="C11" s="27">
        <v>6</v>
      </c>
      <c r="D11" s="27"/>
      <c r="E11" s="27"/>
      <c r="F11" s="27"/>
      <c r="G11" s="27"/>
      <c r="H11" s="41"/>
      <c r="I11" s="27"/>
      <c r="J11" s="27"/>
      <c r="K11" s="27">
        <v>14979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</row>
    <row r="12" spans="1:22" hidden="1">
      <c r="A12" s="27">
        <v>11</v>
      </c>
      <c r="B12" s="27">
        <v>18476</v>
      </c>
      <c r="C12" s="27">
        <v>13</v>
      </c>
      <c r="D12" s="27"/>
      <c r="E12" s="27"/>
      <c r="F12" s="27"/>
      <c r="G12" s="27"/>
      <c r="H12" s="41"/>
      <c r="I12" s="27"/>
      <c r="J12" s="27"/>
      <c r="K12" s="27">
        <v>15034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</row>
    <row r="13" spans="1:22" hidden="1">
      <c r="A13" s="27">
        <v>12</v>
      </c>
      <c r="B13" s="27">
        <v>18497</v>
      </c>
      <c r="C13" s="27"/>
      <c r="D13" s="27"/>
      <c r="E13" s="27"/>
      <c r="F13" s="27"/>
      <c r="G13" s="27"/>
      <c r="H13" s="41"/>
      <c r="I13" s="27"/>
      <c r="J13" s="27"/>
      <c r="K13" s="27">
        <v>14999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</row>
    <row r="14" spans="1:22" hidden="1">
      <c r="A14" s="27">
        <v>13</v>
      </c>
      <c r="B14" s="27">
        <v>18554</v>
      </c>
      <c r="C14" s="27">
        <v>16</v>
      </c>
      <c r="D14" s="27"/>
      <c r="E14" s="27"/>
      <c r="F14" s="27"/>
      <c r="G14" s="27"/>
      <c r="H14" s="41"/>
      <c r="I14" s="27"/>
      <c r="J14" s="27"/>
      <c r="K14" s="27">
        <v>15031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</row>
    <row r="15" spans="1:22" hidden="1">
      <c r="A15" s="27">
        <v>14</v>
      </c>
      <c r="B15" s="27">
        <v>17765</v>
      </c>
      <c r="C15" s="27">
        <v>0.3</v>
      </c>
      <c r="D15" s="27"/>
      <c r="E15" s="27"/>
      <c r="F15" s="27"/>
      <c r="G15" s="27"/>
      <c r="H15" s="41"/>
      <c r="I15" s="27"/>
      <c r="J15" s="27"/>
      <c r="K15" s="27">
        <v>14331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</row>
    <row r="16" spans="1:22" hidden="1">
      <c r="A16" s="27">
        <v>15</v>
      </c>
      <c r="B16" s="27">
        <v>18496</v>
      </c>
      <c r="C16" s="27">
        <v>6</v>
      </c>
      <c r="D16" s="27"/>
      <c r="E16" s="27"/>
      <c r="F16" s="27"/>
      <c r="G16" s="27"/>
      <c r="H16" s="41"/>
      <c r="I16" s="27"/>
      <c r="J16" s="27"/>
      <c r="K16" s="27">
        <v>15202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</row>
    <row r="17" spans="1:26" hidden="1">
      <c r="A17" s="27">
        <v>16</v>
      </c>
      <c r="B17" s="27">
        <v>18490</v>
      </c>
      <c r="C17" s="27">
        <v>0.5</v>
      </c>
      <c r="D17" s="27"/>
      <c r="E17" s="27"/>
      <c r="F17" s="27"/>
      <c r="G17" s="27"/>
      <c r="H17" s="41"/>
      <c r="I17" s="27"/>
      <c r="J17" s="27"/>
      <c r="K17" s="27">
        <v>15109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</row>
    <row r="18" spans="1:26" hidden="1">
      <c r="A18" s="27">
        <v>17</v>
      </c>
      <c r="B18" s="27">
        <v>18561</v>
      </c>
      <c r="C18" s="27">
        <v>10</v>
      </c>
      <c r="D18" s="27"/>
      <c r="E18" s="27"/>
      <c r="F18" s="27"/>
      <c r="G18" s="27"/>
      <c r="H18" s="41"/>
      <c r="I18" s="27"/>
      <c r="J18" s="27"/>
      <c r="K18" s="27">
        <v>15118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</row>
    <row r="19" spans="1:26" hidden="1">
      <c r="A19" s="27">
        <v>18</v>
      </c>
      <c r="B19" s="27">
        <v>8606</v>
      </c>
      <c r="C19" s="27"/>
      <c r="D19" s="27"/>
      <c r="E19" s="27"/>
      <c r="F19" s="27"/>
      <c r="G19" s="27"/>
      <c r="H19" s="41"/>
      <c r="I19" s="27"/>
      <c r="J19" s="27"/>
      <c r="K19" s="27">
        <v>5183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</row>
    <row r="20" spans="1:26" hidden="1">
      <c r="A20" s="27">
        <v>19</v>
      </c>
      <c r="B20" s="27">
        <v>3412</v>
      </c>
      <c r="C20" s="27"/>
      <c r="D20" s="27"/>
      <c r="E20" s="27"/>
      <c r="F20" s="27"/>
      <c r="G20" s="27"/>
      <c r="H20" s="4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</row>
    <row r="21" spans="1:26" hidden="1">
      <c r="A21" s="27">
        <v>20</v>
      </c>
      <c r="B21" s="27">
        <v>3303</v>
      </c>
      <c r="C21" s="27">
        <v>10</v>
      </c>
      <c r="D21" s="27"/>
      <c r="E21" s="27"/>
      <c r="F21" s="27"/>
      <c r="G21" s="27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</row>
    <row r="22" spans="1:26" hidden="1">
      <c r="A22" s="27">
        <v>21</v>
      </c>
      <c r="B22" s="27">
        <v>15642</v>
      </c>
      <c r="C22" s="27">
        <v>15</v>
      </c>
      <c r="D22" s="27"/>
      <c r="E22" s="27"/>
      <c r="F22" s="27"/>
      <c r="G22" s="27"/>
      <c r="H22" s="41"/>
      <c r="I22" s="27"/>
      <c r="J22" s="27"/>
      <c r="K22" s="27">
        <v>12227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</row>
    <row r="23" spans="1:26" hidden="1">
      <c r="A23" s="27">
        <v>22</v>
      </c>
      <c r="B23" s="27">
        <v>18355</v>
      </c>
      <c r="C23" s="27">
        <v>25</v>
      </c>
      <c r="D23" s="27"/>
      <c r="E23" s="27"/>
      <c r="F23" s="27"/>
      <c r="G23" s="27"/>
      <c r="H23" s="41"/>
      <c r="I23" s="27"/>
      <c r="J23" s="27"/>
      <c r="K23" s="27">
        <v>14865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</row>
    <row r="24" spans="1:26" hidden="1">
      <c r="A24" s="27">
        <v>23</v>
      </c>
      <c r="B24" s="27">
        <v>18331</v>
      </c>
      <c r="C24" s="27">
        <v>15</v>
      </c>
      <c r="D24" s="27"/>
      <c r="E24" s="27"/>
      <c r="F24" s="27"/>
      <c r="G24" s="27"/>
      <c r="H24" s="41"/>
      <c r="I24" s="27"/>
      <c r="J24" s="27"/>
      <c r="K24" s="27">
        <v>14881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</row>
    <row r="25" spans="1:26" hidden="1">
      <c r="A25" s="27">
        <v>24</v>
      </c>
      <c r="B25" s="27">
        <v>18295</v>
      </c>
      <c r="C25" s="27"/>
      <c r="D25" s="27"/>
      <c r="E25" s="27"/>
      <c r="F25" s="27"/>
      <c r="G25" s="27"/>
      <c r="H25" s="41"/>
      <c r="I25" s="27"/>
      <c r="J25" s="27"/>
      <c r="K25" s="27">
        <v>14666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</row>
    <row r="26" spans="1:26" hidden="1">
      <c r="A26" s="27">
        <v>25</v>
      </c>
      <c r="B26" s="27">
        <v>18201</v>
      </c>
      <c r="C26" s="27">
        <v>15</v>
      </c>
      <c r="D26" s="27"/>
      <c r="E26" s="27"/>
      <c r="F26" s="27"/>
      <c r="G26" s="27"/>
      <c r="H26" s="41"/>
      <c r="I26" s="27"/>
      <c r="J26" s="27"/>
      <c r="K26" s="27">
        <v>14581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</row>
    <row r="27" spans="1:26" hidden="1">
      <c r="A27" s="27">
        <v>26</v>
      </c>
      <c r="B27" s="27">
        <v>18147</v>
      </c>
      <c r="C27" s="27">
        <v>15</v>
      </c>
      <c r="D27" s="27"/>
      <c r="E27" s="27"/>
      <c r="F27" s="27"/>
      <c r="G27" s="27"/>
      <c r="H27" s="41"/>
      <c r="I27" s="27"/>
      <c r="J27" s="27"/>
      <c r="K27" s="27">
        <v>14649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</row>
    <row r="28" spans="1:26" hidden="1">
      <c r="A28" s="27">
        <v>27</v>
      </c>
      <c r="B28" s="27">
        <v>18479</v>
      </c>
      <c r="C28" s="27">
        <v>25</v>
      </c>
      <c r="D28" s="27"/>
      <c r="E28" s="27"/>
      <c r="F28" s="27"/>
      <c r="G28" s="27"/>
      <c r="H28" s="41"/>
      <c r="I28" s="27"/>
      <c r="J28" s="27"/>
      <c r="K28" s="27">
        <v>15015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</row>
    <row r="29" spans="1:26" hidden="1">
      <c r="A29" s="27">
        <v>28</v>
      </c>
      <c r="B29" s="27">
        <v>18819</v>
      </c>
      <c r="C29" s="27"/>
      <c r="D29" s="27"/>
      <c r="E29" s="27"/>
      <c r="F29" s="27"/>
      <c r="G29" s="27"/>
      <c r="H29" s="41"/>
      <c r="I29" s="27"/>
      <c r="J29" s="27"/>
      <c r="K29" s="27">
        <v>15211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</row>
    <row r="30" spans="1:26" hidden="1">
      <c r="A30" s="27">
        <v>29</v>
      </c>
      <c r="B30" s="27">
        <v>18834</v>
      </c>
      <c r="C30" s="27">
        <v>25</v>
      </c>
      <c r="D30" s="27"/>
      <c r="E30" s="27"/>
      <c r="F30" s="27"/>
      <c r="G30" s="27"/>
      <c r="H30" s="41"/>
      <c r="I30" s="27"/>
      <c r="J30" s="27"/>
      <c r="K30" s="27">
        <v>15300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1"/>
    </row>
    <row r="31" spans="1:26" hidden="1">
      <c r="A31" s="27">
        <v>30</v>
      </c>
      <c r="B31" s="27">
        <v>18811</v>
      </c>
      <c r="C31" s="27"/>
      <c r="D31" s="27"/>
      <c r="E31" s="27"/>
      <c r="F31" s="27"/>
      <c r="G31" s="27"/>
      <c r="H31" s="41"/>
      <c r="I31" s="27"/>
      <c r="J31" s="27"/>
      <c r="K31" s="27">
        <v>15434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1"/>
    </row>
    <row r="32" spans="1:26" ht="47.25" customHeight="1" thickBot="1">
      <c r="A32" s="201" t="s">
        <v>46</v>
      </c>
      <c r="B32" s="27">
        <v>18760</v>
      </c>
      <c r="C32" s="27">
        <v>25</v>
      </c>
      <c r="D32" s="6" t="s">
        <v>21</v>
      </c>
      <c r="E32" s="143" t="s">
        <v>49</v>
      </c>
      <c r="F32" s="143" t="s">
        <v>36</v>
      </c>
      <c r="G32" s="143" t="s">
        <v>37</v>
      </c>
      <c r="H32" s="132" t="s">
        <v>31</v>
      </c>
      <c r="I32" s="162" t="s">
        <v>34</v>
      </c>
      <c r="J32" s="162" t="s">
        <v>33</v>
      </c>
      <c r="K32" s="27">
        <v>15308</v>
      </c>
      <c r="L32" s="27" t="s">
        <v>13</v>
      </c>
      <c r="M32" s="28"/>
      <c r="N32" s="27"/>
      <c r="O32" s="27"/>
      <c r="P32" s="27"/>
      <c r="Q32" s="27"/>
      <c r="R32" s="27"/>
      <c r="S32" s="27"/>
      <c r="T32" s="27"/>
      <c r="U32" s="27"/>
      <c r="V32" s="31"/>
      <c r="Y32" s="5" t="s">
        <v>47</v>
      </c>
      <c r="Z32" s="154" t="s">
        <v>48</v>
      </c>
    </row>
    <row r="33" spans="1:26" ht="17.25">
      <c r="A33" s="72" t="s">
        <v>5</v>
      </c>
      <c r="B33" s="64">
        <f>SUM(B2:B32)</f>
        <v>532326</v>
      </c>
      <c r="C33" s="27">
        <f>SUM(C2:C32)</f>
        <v>316.8</v>
      </c>
      <c r="D33" s="65">
        <f>B33+C33</f>
        <v>532642.80000000005</v>
      </c>
      <c r="E33" s="66">
        <v>454452.60100000002</v>
      </c>
      <c r="F33" s="39">
        <v>156.41999999999999</v>
      </c>
      <c r="G33" s="39">
        <v>57338</v>
      </c>
      <c r="H33" s="67">
        <f>J33-E33-F33-G33</f>
        <v>28830.978999999978</v>
      </c>
      <c r="I33" s="253">
        <v>511947.09600000002</v>
      </c>
      <c r="J33" s="66">
        <v>540778</v>
      </c>
      <c r="K33" s="134">
        <f>SUM(K2:K32)</f>
        <v>424500</v>
      </c>
      <c r="L33" s="70">
        <v>349542</v>
      </c>
      <c r="M33" s="38"/>
      <c r="N33" s="27"/>
      <c r="O33" s="27"/>
      <c r="P33" s="27"/>
      <c r="Q33" s="27"/>
      <c r="R33" s="27"/>
      <c r="S33" s="27"/>
      <c r="T33" s="27"/>
      <c r="U33" s="27"/>
      <c r="Y33" s="155"/>
      <c r="Z33" s="157"/>
    </row>
    <row r="34" spans="1:26" ht="17.25" hidden="1">
      <c r="A34" s="72"/>
      <c r="B34" s="27">
        <v>18674</v>
      </c>
      <c r="C34" s="27"/>
      <c r="D34" s="27"/>
      <c r="E34" s="120"/>
      <c r="F34" s="90"/>
      <c r="G34" s="90"/>
      <c r="H34" s="91"/>
      <c r="I34" s="254"/>
      <c r="J34" s="255">
        <f>I33-J33</f>
        <v>-28830.90399999998</v>
      </c>
      <c r="K34" s="135"/>
      <c r="L34" s="76">
        <f>K33-L33</f>
        <v>74958</v>
      </c>
      <c r="M34" s="27"/>
      <c r="N34" s="27"/>
      <c r="O34" s="27"/>
      <c r="P34" s="27"/>
      <c r="Q34" s="27"/>
      <c r="R34" s="27"/>
      <c r="S34" s="27"/>
      <c r="T34" s="27"/>
      <c r="U34" s="27"/>
      <c r="V34" s="31"/>
      <c r="Y34" s="151"/>
      <c r="Z34" s="153"/>
    </row>
    <row r="35" spans="1:26" hidden="1">
      <c r="A35" s="161"/>
      <c r="B35" s="27"/>
      <c r="C35" s="27"/>
      <c r="D35" s="27"/>
      <c r="E35" s="27"/>
      <c r="F35" s="27"/>
      <c r="G35" s="27"/>
      <c r="H35" s="41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31"/>
      <c r="Y35" s="151"/>
      <c r="Z35" s="153"/>
    </row>
    <row r="36" spans="1:26" hidden="1">
      <c r="A36" s="72">
        <v>1</v>
      </c>
      <c r="B36" s="27">
        <v>18674</v>
      </c>
      <c r="C36" s="27"/>
      <c r="D36" s="27"/>
      <c r="E36" s="27"/>
      <c r="F36" s="27"/>
      <c r="G36" s="27"/>
      <c r="H36" s="4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1"/>
      <c r="Y36" s="151"/>
      <c r="Z36" s="153"/>
    </row>
    <row r="37" spans="1:26" hidden="1">
      <c r="A37" s="72">
        <v>2</v>
      </c>
      <c r="B37" s="27">
        <v>18548</v>
      </c>
      <c r="C37" s="27"/>
      <c r="D37" s="27"/>
      <c r="E37" s="27"/>
      <c r="F37" s="27"/>
      <c r="G37" s="27"/>
      <c r="H37" s="4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1"/>
      <c r="Y37" s="151"/>
      <c r="Z37" s="153"/>
    </row>
    <row r="38" spans="1:26" hidden="1">
      <c r="A38" s="72">
        <v>3</v>
      </c>
      <c r="B38" s="27">
        <v>18569</v>
      </c>
      <c r="C38" s="27"/>
      <c r="D38" s="27"/>
      <c r="E38" s="27"/>
      <c r="F38" s="27"/>
      <c r="G38" s="27"/>
      <c r="H38" s="4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Y38" s="151"/>
      <c r="Z38" s="153"/>
    </row>
    <row r="39" spans="1:26" hidden="1">
      <c r="A39" s="72">
        <v>4</v>
      </c>
      <c r="B39" s="27">
        <v>18553</v>
      </c>
      <c r="C39" s="27"/>
      <c r="D39" s="27"/>
      <c r="E39" s="27"/>
      <c r="F39" s="27"/>
      <c r="G39" s="27"/>
      <c r="H39" s="4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Y39" s="151"/>
      <c r="Z39" s="153"/>
    </row>
    <row r="40" spans="1:26" hidden="1">
      <c r="A40" s="72">
        <v>5</v>
      </c>
      <c r="B40" s="27">
        <v>18510</v>
      </c>
      <c r="C40" s="27"/>
      <c r="D40" s="27"/>
      <c r="E40" s="27"/>
      <c r="F40" s="27"/>
      <c r="G40" s="27"/>
      <c r="H40" s="4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1"/>
      <c r="Y40" s="151"/>
      <c r="Z40" s="153"/>
    </row>
    <row r="41" spans="1:26" hidden="1">
      <c r="A41" s="72">
        <v>6</v>
      </c>
      <c r="B41" s="27">
        <v>18488</v>
      </c>
      <c r="C41" s="27"/>
      <c r="D41" s="27"/>
      <c r="E41" s="27"/>
      <c r="F41" s="27"/>
      <c r="G41" s="27"/>
      <c r="H41" s="4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1"/>
      <c r="Y41" s="151"/>
      <c r="Z41" s="153"/>
    </row>
    <row r="42" spans="1:26" hidden="1">
      <c r="A42" s="72">
        <v>7</v>
      </c>
      <c r="B42" s="27">
        <v>18526</v>
      </c>
      <c r="C42" s="27"/>
      <c r="D42" s="27"/>
      <c r="E42" s="27"/>
      <c r="F42" s="27"/>
      <c r="G42" s="27"/>
      <c r="H42" s="41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Y42" s="151"/>
      <c r="Z42" s="153"/>
    </row>
    <row r="43" spans="1:26" hidden="1">
      <c r="A43" s="72">
        <v>8</v>
      </c>
      <c r="B43" s="27">
        <v>18788</v>
      </c>
      <c r="C43" s="27"/>
      <c r="D43" s="27"/>
      <c r="E43" s="27"/>
      <c r="F43" s="27"/>
      <c r="G43" s="27"/>
      <c r="H43" s="4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/>
      <c r="Y43" s="151"/>
      <c r="Z43" s="153"/>
    </row>
    <row r="44" spans="1:26" hidden="1">
      <c r="A44" s="72">
        <v>9</v>
      </c>
      <c r="B44" s="27">
        <v>18734</v>
      </c>
      <c r="C44" s="27"/>
      <c r="D44" s="27"/>
      <c r="E44" s="27"/>
      <c r="F44" s="27"/>
      <c r="G44" s="27"/>
      <c r="H44" s="4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1"/>
      <c r="Y44" s="151"/>
      <c r="Z44" s="153"/>
    </row>
    <row r="45" spans="1:26" hidden="1">
      <c r="A45" s="72">
        <v>10</v>
      </c>
      <c r="B45" s="27">
        <v>18641</v>
      </c>
      <c r="C45" s="27"/>
      <c r="D45" s="27"/>
      <c r="E45" s="27"/>
      <c r="F45" s="27"/>
      <c r="G45" s="27"/>
      <c r="H45" s="4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1"/>
      <c r="Y45" s="151"/>
      <c r="Z45" s="153"/>
    </row>
    <row r="46" spans="1:26" hidden="1">
      <c r="A46" s="72">
        <v>11</v>
      </c>
      <c r="B46" s="27">
        <v>18649</v>
      </c>
      <c r="C46" s="27"/>
      <c r="D46" s="27"/>
      <c r="E46" s="27"/>
      <c r="F46" s="27"/>
      <c r="G46" s="27"/>
      <c r="H46" s="4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1"/>
      <c r="Y46" s="151"/>
      <c r="Z46" s="153"/>
    </row>
    <row r="47" spans="1:26" hidden="1">
      <c r="A47" s="72">
        <v>12</v>
      </c>
      <c r="B47" s="27">
        <v>18443</v>
      </c>
      <c r="C47" s="27"/>
      <c r="D47" s="27"/>
      <c r="E47" s="27"/>
      <c r="F47" s="27"/>
      <c r="G47" s="27"/>
      <c r="H47" s="4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1"/>
      <c r="Y47" s="151"/>
      <c r="Z47" s="153"/>
    </row>
    <row r="48" spans="1:26" hidden="1">
      <c r="A48" s="72">
        <v>13</v>
      </c>
      <c r="B48" s="27">
        <v>18612</v>
      </c>
      <c r="C48" s="27"/>
      <c r="D48" s="27"/>
      <c r="E48" s="27"/>
      <c r="F48" s="27"/>
      <c r="G48" s="27"/>
      <c r="H48" s="41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1"/>
      <c r="Y48" s="151"/>
      <c r="Z48" s="153"/>
    </row>
    <row r="49" spans="1:26" hidden="1">
      <c r="A49" s="72">
        <v>14</v>
      </c>
      <c r="B49" s="27">
        <v>18779</v>
      </c>
      <c r="C49" s="27"/>
      <c r="D49" s="27"/>
      <c r="E49" s="27"/>
      <c r="F49" s="27"/>
      <c r="G49" s="27"/>
      <c r="H49" s="41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1"/>
      <c r="Y49" s="151"/>
      <c r="Z49" s="153"/>
    </row>
    <row r="50" spans="1:26" hidden="1">
      <c r="A50" s="72">
        <v>15</v>
      </c>
      <c r="B50" s="27">
        <v>19223</v>
      </c>
      <c r="C50" s="27"/>
      <c r="D50" s="27"/>
      <c r="E50" s="27"/>
      <c r="F50" s="27"/>
      <c r="G50" s="27"/>
      <c r="H50" s="4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1"/>
      <c r="Y50" s="151"/>
      <c r="Z50" s="153"/>
    </row>
    <row r="51" spans="1:26" hidden="1">
      <c r="A51" s="72">
        <v>16</v>
      </c>
      <c r="B51" s="27">
        <v>19142</v>
      </c>
      <c r="C51" s="27"/>
      <c r="D51" s="27"/>
      <c r="E51" s="27"/>
      <c r="F51" s="27"/>
      <c r="G51" s="27"/>
      <c r="H51" s="41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1"/>
      <c r="Y51" s="151"/>
      <c r="Z51" s="153"/>
    </row>
    <row r="52" spans="1:26" hidden="1">
      <c r="A52" s="72">
        <v>17</v>
      </c>
      <c r="B52" s="27">
        <v>19169</v>
      </c>
      <c r="C52" s="27"/>
      <c r="D52" s="27"/>
      <c r="E52" s="27"/>
      <c r="F52" s="27"/>
      <c r="G52" s="27"/>
      <c r="H52" s="41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/>
      <c r="Y52" s="151"/>
      <c r="Z52" s="153"/>
    </row>
    <row r="53" spans="1:26" hidden="1">
      <c r="A53" s="72">
        <v>18</v>
      </c>
      <c r="B53" s="27">
        <v>19010</v>
      </c>
      <c r="C53" s="27"/>
      <c r="D53" s="27"/>
      <c r="E53" s="27"/>
      <c r="F53" s="27"/>
      <c r="G53" s="27"/>
      <c r="H53" s="41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1"/>
      <c r="Y53" s="151"/>
      <c r="Z53" s="153"/>
    </row>
    <row r="54" spans="1:26" hidden="1">
      <c r="A54" s="72">
        <v>19</v>
      </c>
      <c r="B54" s="27">
        <v>18869</v>
      </c>
      <c r="C54" s="27"/>
      <c r="D54" s="27"/>
      <c r="E54" s="27"/>
      <c r="F54" s="27"/>
      <c r="G54" s="27"/>
      <c r="H54" s="41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1"/>
      <c r="Y54" s="151"/>
      <c r="Z54" s="153"/>
    </row>
    <row r="55" spans="1:26" hidden="1">
      <c r="A55" s="72">
        <v>20</v>
      </c>
      <c r="B55" s="27">
        <v>18884</v>
      </c>
      <c r="C55" s="27"/>
      <c r="D55" s="27"/>
      <c r="E55" s="27"/>
      <c r="F55" s="27"/>
      <c r="G55" s="27"/>
      <c r="H55" s="41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1"/>
      <c r="Y55" s="151"/>
      <c r="Z55" s="153"/>
    </row>
    <row r="56" spans="1:26" hidden="1">
      <c r="A56" s="72">
        <v>21</v>
      </c>
      <c r="B56" s="27">
        <v>19017</v>
      </c>
      <c r="C56" s="27"/>
      <c r="D56" s="27"/>
      <c r="E56" s="27"/>
      <c r="F56" s="27"/>
      <c r="G56" s="27"/>
      <c r="H56" s="41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1"/>
      <c r="Y56" s="151"/>
      <c r="Z56" s="153"/>
    </row>
    <row r="57" spans="1:26" hidden="1">
      <c r="A57" s="72">
        <v>22</v>
      </c>
      <c r="B57" s="27">
        <v>18937</v>
      </c>
      <c r="C57" s="27"/>
      <c r="D57" s="27"/>
      <c r="E57" s="27"/>
      <c r="F57" s="27"/>
      <c r="G57" s="27"/>
      <c r="H57" s="4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1"/>
      <c r="Y57" s="151"/>
      <c r="Z57" s="153"/>
    </row>
    <row r="58" spans="1:26" hidden="1">
      <c r="A58" s="72">
        <v>23</v>
      </c>
      <c r="B58" s="27">
        <v>19041</v>
      </c>
      <c r="C58" s="27"/>
      <c r="D58" s="27"/>
      <c r="E58" s="27"/>
      <c r="F58" s="27"/>
      <c r="G58" s="27"/>
      <c r="H58" s="4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1"/>
      <c r="Y58" s="151"/>
      <c r="Z58" s="153"/>
    </row>
    <row r="59" spans="1:26" hidden="1">
      <c r="A59" s="72">
        <v>24</v>
      </c>
      <c r="B59" s="27">
        <v>18969</v>
      </c>
      <c r="C59" s="27"/>
      <c r="D59" s="27"/>
      <c r="E59" s="27"/>
      <c r="F59" s="27"/>
      <c r="G59" s="27"/>
      <c r="H59" s="4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1"/>
      <c r="Y59" s="151"/>
      <c r="Z59" s="153"/>
    </row>
    <row r="60" spans="1:26" hidden="1">
      <c r="A60" s="72">
        <v>25</v>
      </c>
      <c r="B60" s="27">
        <v>19022</v>
      </c>
      <c r="C60" s="27"/>
      <c r="D60" s="27"/>
      <c r="E60" s="27"/>
      <c r="F60" s="27"/>
      <c r="G60" s="27"/>
      <c r="H60" s="4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1"/>
      <c r="Y60" s="151"/>
      <c r="Z60" s="153"/>
    </row>
    <row r="61" spans="1:26" hidden="1">
      <c r="A61" s="72">
        <v>26</v>
      </c>
      <c r="B61" s="27">
        <v>18919</v>
      </c>
      <c r="C61" s="27"/>
      <c r="D61" s="27"/>
      <c r="E61" s="27"/>
      <c r="F61" s="27"/>
      <c r="G61" s="27"/>
      <c r="H61" s="4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1"/>
      <c r="Y61" s="151"/>
      <c r="Z61" s="153"/>
    </row>
    <row r="62" spans="1:26" hidden="1">
      <c r="A62" s="72">
        <v>27</v>
      </c>
      <c r="B62" s="27">
        <v>18987</v>
      </c>
      <c r="C62" s="27"/>
      <c r="D62" s="27"/>
      <c r="E62" s="27"/>
      <c r="F62" s="27"/>
      <c r="G62" s="27"/>
      <c r="H62" s="4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1"/>
      <c r="Y62" s="151"/>
      <c r="Z62" s="153"/>
    </row>
    <row r="63" spans="1:26" ht="26.25" hidden="1" customHeight="1">
      <c r="A63" s="72"/>
      <c r="B63" s="27">
        <v>18663</v>
      </c>
      <c r="C63" s="27"/>
      <c r="D63" s="6" t="s">
        <v>21</v>
      </c>
      <c r="E63" s="33" t="s">
        <v>35</v>
      </c>
      <c r="F63" s="33" t="s">
        <v>36</v>
      </c>
      <c r="G63" s="33" t="s">
        <v>37</v>
      </c>
      <c r="H63" s="62" t="s">
        <v>31</v>
      </c>
      <c r="I63" s="35" t="s">
        <v>39</v>
      </c>
      <c r="J63" s="36" t="s">
        <v>33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1"/>
      <c r="Y63" s="151"/>
      <c r="Z63" s="153"/>
    </row>
    <row r="64" spans="1:26" ht="17.25">
      <c r="A64" s="72" t="s">
        <v>0</v>
      </c>
      <c r="B64" s="64">
        <f>SUM(B36:B63)</f>
        <v>526366</v>
      </c>
      <c r="C64" s="64"/>
      <c r="D64" s="65">
        <f>B64</f>
        <v>526366</v>
      </c>
      <c r="E64" s="117">
        <v>444227</v>
      </c>
      <c r="F64" s="39">
        <v>156.41999999999999</v>
      </c>
      <c r="G64" s="39">
        <v>55991.963000000003</v>
      </c>
      <c r="H64" s="67">
        <f>J64-E64-F64-G64</f>
        <v>27355.616999999998</v>
      </c>
      <c r="I64" s="66">
        <v>500375</v>
      </c>
      <c r="J64" s="117">
        <v>527731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1"/>
      <c r="Y64" s="151"/>
      <c r="Z64" s="153"/>
    </row>
    <row r="65" spans="1:26" hidden="1">
      <c r="A65" s="72"/>
      <c r="B65" s="27"/>
      <c r="C65" s="28"/>
      <c r="D65" s="27"/>
      <c r="E65" s="28"/>
      <c r="F65" s="27"/>
      <c r="G65" s="27"/>
      <c r="H65" s="41"/>
      <c r="I65" s="254"/>
      <c r="J65" s="255">
        <f>I64-J64</f>
        <v>-27356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1"/>
      <c r="Y65" s="151"/>
      <c r="Z65" s="153"/>
    </row>
    <row r="66" spans="1:26" hidden="1">
      <c r="A66" s="161"/>
      <c r="B66" s="27"/>
      <c r="C66" s="27"/>
      <c r="D66" s="27"/>
      <c r="E66" s="27"/>
      <c r="F66" s="27"/>
      <c r="G66" s="27"/>
      <c r="H66" s="41"/>
      <c r="I66" s="90"/>
      <c r="J66" s="118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1"/>
      <c r="Y66" s="151"/>
      <c r="Z66" s="153"/>
    </row>
    <row r="67" spans="1:26" hidden="1">
      <c r="A67" s="72">
        <v>1</v>
      </c>
      <c r="B67" s="27">
        <v>18869</v>
      </c>
      <c r="C67" s="27"/>
      <c r="D67" s="27"/>
      <c r="E67" s="27"/>
      <c r="F67" s="27"/>
      <c r="G67" s="27"/>
      <c r="H67" s="41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1"/>
      <c r="Y67" s="151"/>
      <c r="Z67" s="153"/>
    </row>
    <row r="68" spans="1:26" hidden="1">
      <c r="A68" s="72">
        <v>2</v>
      </c>
      <c r="B68" s="27">
        <v>18858</v>
      </c>
      <c r="C68" s="27"/>
      <c r="D68" s="27"/>
      <c r="E68" s="27"/>
      <c r="F68" s="27"/>
      <c r="G68" s="27"/>
      <c r="H68" s="41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1"/>
      <c r="Y68" s="151"/>
      <c r="Z68" s="153"/>
    </row>
    <row r="69" spans="1:26" hidden="1">
      <c r="A69" s="72">
        <v>3</v>
      </c>
      <c r="B69" s="27">
        <v>18974</v>
      </c>
      <c r="C69" s="27"/>
      <c r="D69" s="27"/>
      <c r="E69" s="27"/>
      <c r="F69" s="27"/>
      <c r="G69" s="27"/>
      <c r="H69" s="41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1"/>
      <c r="Y69" s="151"/>
      <c r="Z69" s="153"/>
    </row>
    <row r="70" spans="1:26" hidden="1">
      <c r="A70" s="72">
        <v>4</v>
      </c>
      <c r="B70" s="27">
        <v>18940</v>
      </c>
      <c r="C70" s="27"/>
      <c r="D70" s="27"/>
      <c r="E70" s="27"/>
      <c r="F70" s="27"/>
      <c r="G70" s="27"/>
      <c r="H70" s="41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1"/>
      <c r="Y70" s="151"/>
      <c r="Z70" s="153"/>
    </row>
    <row r="71" spans="1:26" hidden="1">
      <c r="A71" s="72">
        <v>5</v>
      </c>
      <c r="B71" s="27">
        <v>19069</v>
      </c>
      <c r="C71" s="27"/>
      <c r="D71" s="27"/>
      <c r="E71" s="27"/>
      <c r="F71" s="27"/>
      <c r="G71" s="27"/>
      <c r="H71" s="41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1"/>
      <c r="Y71" s="151"/>
      <c r="Z71" s="153"/>
    </row>
    <row r="72" spans="1:26" hidden="1">
      <c r="A72" s="72">
        <v>6</v>
      </c>
      <c r="B72" s="27">
        <v>19010</v>
      </c>
      <c r="C72" s="27"/>
      <c r="D72" s="27"/>
      <c r="E72" s="27"/>
      <c r="F72" s="27"/>
      <c r="G72" s="27"/>
      <c r="H72" s="41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1"/>
      <c r="Y72" s="151"/>
      <c r="Z72" s="153"/>
    </row>
    <row r="73" spans="1:26" hidden="1">
      <c r="A73" s="72">
        <v>7</v>
      </c>
      <c r="B73" s="27">
        <v>19057</v>
      </c>
      <c r="C73" s="27"/>
      <c r="D73" s="27"/>
      <c r="E73" s="27"/>
      <c r="F73" s="27"/>
      <c r="G73" s="27"/>
      <c r="H73" s="41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1"/>
      <c r="Y73" s="151"/>
      <c r="Z73" s="153"/>
    </row>
    <row r="74" spans="1:26" hidden="1">
      <c r="A74" s="72">
        <v>8</v>
      </c>
      <c r="B74" s="27">
        <v>18878</v>
      </c>
      <c r="C74" s="27"/>
      <c r="D74" s="27"/>
      <c r="E74" s="27"/>
      <c r="F74" s="27"/>
      <c r="G74" s="27"/>
      <c r="H74" s="41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31"/>
      <c r="Y74" s="151"/>
      <c r="Z74" s="153"/>
    </row>
    <row r="75" spans="1:26" hidden="1">
      <c r="A75" s="72">
        <v>9</v>
      </c>
      <c r="B75" s="27">
        <v>18671</v>
      </c>
      <c r="C75" s="27"/>
      <c r="D75" s="27"/>
      <c r="E75" s="27"/>
      <c r="F75" s="27"/>
      <c r="G75" s="27"/>
      <c r="H75" s="4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1"/>
      <c r="Y75" s="151"/>
      <c r="Z75" s="153"/>
    </row>
    <row r="76" spans="1:26" hidden="1">
      <c r="A76" s="72">
        <v>10</v>
      </c>
      <c r="B76" s="27">
        <v>18418</v>
      </c>
      <c r="C76" s="27"/>
      <c r="D76" s="27"/>
      <c r="E76" s="27"/>
      <c r="F76" s="27"/>
      <c r="G76" s="27"/>
      <c r="H76" s="4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31"/>
      <c r="Y76" s="151"/>
      <c r="Z76" s="153"/>
    </row>
    <row r="77" spans="1:26" hidden="1">
      <c r="A77" s="72">
        <v>11</v>
      </c>
      <c r="B77" s="27">
        <v>18812</v>
      </c>
      <c r="C77" s="27"/>
      <c r="D77" s="27"/>
      <c r="E77" s="27"/>
      <c r="F77" s="27"/>
      <c r="G77" s="27"/>
      <c r="H77" s="4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1"/>
      <c r="Y77" s="151"/>
      <c r="Z77" s="153"/>
    </row>
    <row r="78" spans="1:26" hidden="1">
      <c r="A78" s="72">
        <v>12</v>
      </c>
      <c r="B78" s="27">
        <v>18341</v>
      </c>
      <c r="C78" s="27"/>
      <c r="D78" s="27"/>
      <c r="E78" s="27"/>
      <c r="F78" s="27"/>
      <c r="G78" s="27"/>
      <c r="H78" s="4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1"/>
      <c r="Y78" s="151"/>
      <c r="Z78" s="153"/>
    </row>
    <row r="79" spans="1:26" hidden="1">
      <c r="A79" s="72">
        <v>13</v>
      </c>
      <c r="B79" s="27">
        <v>17192</v>
      </c>
      <c r="C79" s="27"/>
      <c r="D79" s="27"/>
      <c r="E79" s="27"/>
      <c r="F79" s="27"/>
      <c r="G79" s="27"/>
      <c r="H79" s="41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31"/>
      <c r="Y79" s="151"/>
      <c r="Z79" s="153"/>
    </row>
    <row r="80" spans="1:26" hidden="1">
      <c r="A80" s="72">
        <v>14</v>
      </c>
      <c r="B80" s="27">
        <v>18398</v>
      </c>
      <c r="C80" s="27"/>
      <c r="D80" s="27"/>
      <c r="E80" s="27"/>
      <c r="F80" s="27"/>
      <c r="G80" s="27"/>
      <c r="H80" s="4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1"/>
      <c r="Y80" s="151"/>
      <c r="Z80" s="153"/>
    </row>
    <row r="81" spans="1:26" hidden="1">
      <c r="A81" s="72">
        <v>15</v>
      </c>
      <c r="B81" s="27">
        <v>18831</v>
      </c>
      <c r="C81" s="27"/>
      <c r="D81" s="27"/>
      <c r="E81" s="27"/>
      <c r="F81" s="27"/>
      <c r="G81" s="27"/>
      <c r="H81" s="4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1"/>
      <c r="Y81" s="151"/>
      <c r="Z81" s="153"/>
    </row>
    <row r="82" spans="1:26" hidden="1">
      <c r="A82" s="72">
        <v>16</v>
      </c>
      <c r="B82" s="27">
        <v>18774</v>
      </c>
      <c r="C82" s="27"/>
      <c r="D82" s="27"/>
      <c r="E82" s="27"/>
      <c r="F82" s="27"/>
      <c r="G82" s="27"/>
      <c r="H82" s="4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1"/>
      <c r="Y82" s="151"/>
      <c r="Z82" s="153"/>
    </row>
    <row r="83" spans="1:26" hidden="1">
      <c r="A83" s="72">
        <v>17</v>
      </c>
      <c r="B83" s="27">
        <v>18812</v>
      </c>
      <c r="C83" s="27"/>
      <c r="D83" s="27"/>
      <c r="E83" s="27"/>
      <c r="F83" s="27"/>
      <c r="G83" s="27"/>
      <c r="H83" s="4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1"/>
      <c r="Y83" s="151"/>
      <c r="Z83" s="153"/>
    </row>
    <row r="84" spans="1:26" hidden="1">
      <c r="A84" s="72">
        <v>18</v>
      </c>
      <c r="B84" s="27">
        <v>18894</v>
      </c>
      <c r="C84" s="27"/>
      <c r="D84" s="27"/>
      <c r="E84" s="27"/>
      <c r="F84" s="27"/>
      <c r="G84" s="27"/>
      <c r="H84" s="4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31"/>
      <c r="Y84" s="151"/>
      <c r="Z84" s="153"/>
    </row>
    <row r="85" spans="1:26" hidden="1">
      <c r="A85" s="72">
        <v>19</v>
      </c>
      <c r="B85" s="27">
        <v>18874</v>
      </c>
      <c r="C85" s="27"/>
      <c r="D85" s="27"/>
      <c r="E85" s="27"/>
      <c r="F85" s="27"/>
      <c r="G85" s="27"/>
      <c r="H85" s="41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31"/>
      <c r="Y85" s="151"/>
      <c r="Z85" s="153"/>
    </row>
    <row r="86" spans="1:26" hidden="1">
      <c r="A86" s="72">
        <v>20</v>
      </c>
      <c r="B86" s="27">
        <v>18770</v>
      </c>
      <c r="C86" s="27"/>
      <c r="D86" s="27"/>
      <c r="E86" s="27"/>
      <c r="F86" s="27"/>
      <c r="G86" s="27"/>
      <c r="H86" s="4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31"/>
      <c r="Y86" s="151"/>
      <c r="Z86" s="153"/>
    </row>
    <row r="87" spans="1:26" hidden="1">
      <c r="A87" s="72">
        <v>21</v>
      </c>
      <c r="B87" s="27">
        <v>18838</v>
      </c>
      <c r="C87" s="27"/>
      <c r="D87" s="27"/>
      <c r="E87" s="27"/>
      <c r="F87" s="27"/>
      <c r="G87" s="27"/>
      <c r="H87" s="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1"/>
      <c r="Y87" s="151"/>
      <c r="Z87" s="153"/>
    </row>
    <row r="88" spans="1:26" hidden="1">
      <c r="A88" s="72">
        <v>22</v>
      </c>
      <c r="B88" s="27">
        <v>18838</v>
      </c>
      <c r="C88" s="27"/>
      <c r="D88" s="27"/>
      <c r="E88" s="27"/>
      <c r="F88" s="27"/>
      <c r="G88" s="27"/>
      <c r="H88" s="41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1"/>
      <c r="Y88" s="151"/>
      <c r="Z88" s="153"/>
    </row>
    <row r="89" spans="1:26" hidden="1">
      <c r="A89" s="72">
        <v>23</v>
      </c>
      <c r="B89" s="27">
        <v>18913</v>
      </c>
      <c r="C89" s="27"/>
      <c r="D89" s="27"/>
      <c r="E89" s="27"/>
      <c r="F89" s="27"/>
      <c r="G89" s="27"/>
      <c r="H89" s="41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31"/>
      <c r="Y89" s="151"/>
      <c r="Z89" s="153"/>
    </row>
    <row r="90" spans="1:26" hidden="1">
      <c r="A90" s="72">
        <v>24</v>
      </c>
      <c r="B90" s="27">
        <v>18128</v>
      </c>
      <c r="C90" s="27"/>
      <c r="D90" s="27"/>
      <c r="E90" s="27"/>
      <c r="F90" s="27"/>
      <c r="G90" s="27"/>
      <c r="H90" s="4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1"/>
      <c r="Y90" s="151"/>
      <c r="Z90" s="153"/>
    </row>
    <row r="91" spans="1:26" hidden="1">
      <c r="A91" s="72">
        <v>25</v>
      </c>
      <c r="B91" s="27">
        <v>18885</v>
      </c>
      <c r="C91" s="27"/>
      <c r="D91" s="27"/>
      <c r="E91" s="27"/>
      <c r="F91" s="27"/>
      <c r="G91" s="27"/>
      <c r="H91" s="41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31"/>
      <c r="Y91" s="151"/>
      <c r="Z91" s="153"/>
    </row>
    <row r="92" spans="1:26" hidden="1">
      <c r="A92" s="72">
        <v>26</v>
      </c>
      <c r="B92" s="27">
        <v>18922</v>
      </c>
      <c r="C92" s="27"/>
      <c r="D92" s="27"/>
      <c r="E92" s="27"/>
      <c r="F92" s="27"/>
      <c r="G92" s="27"/>
      <c r="H92" s="41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31"/>
      <c r="Y92" s="151"/>
      <c r="Z92" s="153"/>
    </row>
    <row r="93" spans="1:26" hidden="1">
      <c r="A93" s="72">
        <v>27</v>
      </c>
      <c r="B93" s="27">
        <v>18904</v>
      </c>
      <c r="C93" s="27"/>
      <c r="D93" s="27"/>
      <c r="E93" s="27"/>
      <c r="F93" s="27"/>
      <c r="G93" s="27"/>
      <c r="H93" s="4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1"/>
      <c r="Y93" s="151"/>
      <c r="Z93" s="153"/>
    </row>
    <row r="94" spans="1:26" hidden="1">
      <c r="A94" s="72">
        <v>28</v>
      </c>
      <c r="B94" s="27">
        <v>18851</v>
      </c>
      <c r="C94" s="27"/>
      <c r="D94" s="27"/>
      <c r="E94" s="27"/>
      <c r="F94" s="27"/>
      <c r="G94" s="27"/>
      <c r="H94" s="41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31"/>
      <c r="Y94" s="151"/>
      <c r="Z94" s="153"/>
    </row>
    <row r="95" spans="1:26" hidden="1">
      <c r="A95" s="72">
        <v>29</v>
      </c>
      <c r="B95" s="27">
        <v>18873</v>
      </c>
      <c r="C95" s="27"/>
      <c r="D95" s="27"/>
      <c r="E95" s="27"/>
      <c r="F95" s="27"/>
      <c r="G95" s="27"/>
      <c r="H95" s="41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31"/>
      <c r="Y95" s="151"/>
      <c r="Z95" s="153"/>
    </row>
    <row r="96" spans="1:26" hidden="1">
      <c r="A96" s="72">
        <v>30</v>
      </c>
      <c r="B96" s="27">
        <v>18813</v>
      </c>
      <c r="C96" s="27"/>
      <c r="D96" s="27"/>
      <c r="E96" s="27"/>
      <c r="F96" s="27"/>
      <c r="G96" s="27"/>
      <c r="H96" s="4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/>
      <c r="Y96" s="151"/>
      <c r="Z96" s="153"/>
    </row>
    <row r="97" spans="1:26" ht="35.25" hidden="1" customHeight="1">
      <c r="A97" s="72"/>
      <c r="B97" s="27">
        <v>18856</v>
      </c>
      <c r="C97" s="27"/>
      <c r="D97" s="6" t="s">
        <v>21</v>
      </c>
      <c r="E97" s="33" t="s">
        <v>35</v>
      </c>
      <c r="F97" s="33" t="s">
        <v>36</v>
      </c>
      <c r="G97" s="33" t="s">
        <v>37</v>
      </c>
      <c r="H97" s="62" t="s">
        <v>31</v>
      </c>
      <c r="I97" s="35" t="s">
        <v>39</v>
      </c>
      <c r="J97" s="36" t="s">
        <v>33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31"/>
      <c r="Y97" s="151"/>
      <c r="Z97" s="153"/>
    </row>
    <row r="98" spans="1:26" ht="17.25">
      <c r="A98" s="72" t="s">
        <v>1</v>
      </c>
      <c r="B98" s="64">
        <f>SUM(B67:B97)</f>
        <v>581263</v>
      </c>
      <c r="C98" s="64"/>
      <c r="D98" s="65">
        <f>B98</f>
        <v>581263</v>
      </c>
      <c r="E98" s="125">
        <v>495713</v>
      </c>
      <c r="F98" s="39">
        <v>156.41999999999999</v>
      </c>
      <c r="G98" s="39">
        <v>62354</v>
      </c>
      <c r="H98" s="122">
        <f>J98-E98-F98-G98</f>
        <v>24503.58</v>
      </c>
      <c r="I98" s="253">
        <f>E98+F98+G98</f>
        <v>558223.41999999993</v>
      </c>
      <c r="J98" s="233">
        <v>582727</v>
      </c>
      <c r="K98" s="38"/>
      <c r="L98" s="27"/>
      <c r="M98" s="27"/>
      <c r="N98" s="27"/>
      <c r="O98" s="27"/>
      <c r="P98" s="27"/>
      <c r="Q98" s="27"/>
      <c r="R98" s="27" t="s">
        <v>29</v>
      </c>
      <c r="S98" s="27"/>
      <c r="T98" s="27" t="s">
        <v>27</v>
      </c>
      <c r="U98" s="27"/>
      <c r="V98" s="31"/>
      <c r="Y98" s="151"/>
      <c r="Z98" s="153"/>
    </row>
    <row r="99" spans="1:26" ht="16.5" hidden="1" thickBot="1">
      <c r="A99" s="72"/>
      <c r="B99" s="90"/>
      <c r="C99" s="120"/>
      <c r="D99" s="90"/>
      <c r="E99" s="90"/>
      <c r="F99" s="90"/>
      <c r="G99" s="90"/>
      <c r="H99" s="91"/>
      <c r="I99" s="254"/>
      <c r="J99" s="255">
        <f>I98-J98</f>
        <v>-24503.580000000075</v>
      </c>
      <c r="K99" s="25"/>
      <c r="L99" s="26"/>
      <c r="Y99" s="151"/>
      <c r="Z99" s="153"/>
    </row>
    <row r="100" spans="1:26" hidden="1">
      <c r="A100" s="161"/>
      <c r="B100" s="90"/>
      <c r="C100" s="120"/>
      <c r="D100" s="90"/>
      <c r="E100" s="90"/>
      <c r="F100" s="90"/>
      <c r="G100" s="90"/>
      <c r="H100" s="91"/>
      <c r="I100" s="254"/>
      <c r="J100" s="256"/>
      <c r="K100" s="120"/>
      <c r="L100" s="90"/>
      <c r="M100" s="28"/>
      <c r="N100" s="27"/>
      <c r="O100" s="28"/>
      <c r="P100" s="27"/>
      <c r="Q100" s="28"/>
      <c r="R100" s="28"/>
      <c r="S100" s="27"/>
      <c r="T100" s="28"/>
      <c r="U100" s="28"/>
      <c r="V100" s="60"/>
      <c r="W100" s="60"/>
      <c r="X100" s="12"/>
      <c r="Y100" s="163"/>
      <c r="Z100" s="164"/>
    </row>
    <row r="101" spans="1:26" ht="26.25" hidden="1">
      <c r="A101" s="161"/>
      <c r="B101" s="126"/>
      <c r="C101" s="127"/>
      <c r="D101" s="126"/>
      <c r="E101" s="194" t="s">
        <v>35</v>
      </c>
      <c r="F101" s="194" t="s">
        <v>36</v>
      </c>
      <c r="G101" s="194" t="s">
        <v>37</v>
      </c>
      <c r="H101" s="181" t="s">
        <v>31</v>
      </c>
      <c r="I101" s="182" t="s">
        <v>39</v>
      </c>
      <c r="J101" s="183" t="s">
        <v>33</v>
      </c>
      <c r="K101" s="120"/>
      <c r="L101" s="90"/>
      <c r="M101" s="28"/>
      <c r="N101" s="27"/>
      <c r="O101" s="28"/>
      <c r="P101" s="27"/>
      <c r="Q101" s="28"/>
      <c r="R101" s="28"/>
      <c r="S101" s="27"/>
      <c r="T101" s="28"/>
      <c r="U101" s="28"/>
      <c r="V101" s="60"/>
      <c r="W101" s="60"/>
      <c r="X101" s="12"/>
      <c r="Y101" s="163"/>
      <c r="Z101" s="164"/>
    </row>
    <row r="102" spans="1:26" s="24" customFormat="1">
      <c r="A102" s="179" t="s">
        <v>38</v>
      </c>
      <c r="B102" s="184"/>
      <c r="C102" s="185"/>
      <c r="D102" s="184"/>
      <c r="E102" s="186">
        <f>E98+E64+E33</f>
        <v>1394392.601</v>
      </c>
      <c r="F102" s="186">
        <f>F98+F64+F33</f>
        <v>469.26</v>
      </c>
      <c r="G102" s="186">
        <f>G98+G64+G33</f>
        <v>175683.96299999999</v>
      </c>
      <c r="H102" s="186">
        <f>H98+H64+H33</f>
        <v>80690.175999999978</v>
      </c>
      <c r="I102" s="257">
        <f>I33+I64+I98</f>
        <v>1570545.5159999998</v>
      </c>
      <c r="J102" s="258">
        <f>J33+J64+J98</f>
        <v>1651236</v>
      </c>
      <c r="K102" s="185"/>
      <c r="L102" s="184"/>
      <c r="M102" s="185">
        <f>J34+J65+J99</f>
        <v>-80690.484000000055</v>
      </c>
      <c r="N102" s="184">
        <v>46.52</v>
      </c>
      <c r="O102" s="185">
        <f>M102*N102</f>
        <v>-3753721.3156800028</v>
      </c>
      <c r="P102" s="184">
        <v>1.1200000000000001</v>
      </c>
      <c r="Q102" s="185">
        <f>O102*P102</f>
        <v>-4204167.8735616039</v>
      </c>
      <c r="R102" s="185">
        <f>Q102-O102</f>
        <v>-450446.55788160115</v>
      </c>
      <c r="S102" s="184">
        <v>0.2</v>
      </c>
      <c r="T102" s="185">
        <f>O102*S102</f>
        <v>-750744.26313600061</v>
      </c>
      <c r="U102" s="185">
        <f>R102+T102</f>
        <v>-1201190.8210176018</v>
      </c>
      <c r="V102" s="192">
        <f>I33+I64+I98</f>
        <v>1570545.5159999998</v>
      </c>
      <c r="W102" s="192">
        <f>J33+J64+J98</f>
        <v>1651236</v>
      </c>
      <c r="X102" s="193">
        <f>W102-V102</f>
        <v>80690.484000000171</v>
      </c>
      <c r="Y102" s="190">
        <f>E33+E64+E98+X102</f>
        <v>1475083.0850000002</v>
      </c>
      <c r="Z102" s="191">
        <f>X102/Y102</f>
        <v>5.4702331563920119E-2</v>
      </c>
    </row>
    <row r="103" spans="1:26" hidden="1">
      <c r="A103" s="161"/>
      <c r="B103" s="90"/>
      <c r="C103" s="120"/>
      <c r="D103" s="90"/>
      <c r="E103" s="90"/>
      <c r="F103" s="90"/>
      <c r="G103" s="90"/>
      <c r="H103" s="91"/>
      <c r="I103" s="254"/>
      <c r="J103" s="256"/>
      <c r="K103" s="120"/>
      <c r="L103" s="90"/>
      <c r="M103" s="28"/>
      <c r="N103" s="27"/>
      <c r="O103" s="28"/>
      <c r="P103" s="27"/>
      <c r="Q103" s="28"/>
      <c r="R103" s="28"/>
      <c r="S103" s="27"/>
      <c r="T103" s="28"/>
      <c r="U103" s="28"/>
      <c r="V103" s="60"/>
      <c r="W103" s="60"/>
      <c r="X103" s="12"/>
      <c r="Y103" s="2"/>
      <c r="Z103" s="164"/>
    </row>
    <row r="104" spans="1:26" ht="26.25" hidden="1">
      <c r="A104" s="161"/>
      <c r="B104" s="27"/>
      <c r="C104" s="27"/>
      <c r="D104" s="27"/>
      <c r="E104" s="133" t="s">
        <v>35</v>
      </c>
      <c r="F104" s="133" t="s">
        <v>36</v>
      </c>
      <c r="G104" s="133" t="s">
        <v>37</v>
      </c>
      <c r="H104" s="128" t="s">
        <v>31</v>
      </c>
      <c r="I104" s="129" t="s">
        <v>39</v>
      </c>
      <c r="J104" s="130" t="s">
        <v>33</v>
      </c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/>
      <c r="Z104" s="153"/>
    </row>
    <row r="105" spans="1:26">
      <c r="A105" s="72" t="s">
        <v>2</v>
      </c>
      <c r="B105" s="27">
        <v>18897</v>
      </c>
      <c r="C105" s="27"/>
      <c r="D105" s="27"/>
      <c r="E105" s="39">
        <v>483761.179</v>
      </c>
      <c r="F105" s="39">
        <v>156.41999999999999</v>
      </c>
      <c r="G105" s="39">
        <v>60727.98</v>
      </c>
      <c r="H105" s="67">
        <f>J105-E105-F105-G105</f>
        <v>5975.4209999999948</v>
      </c>
      <c r="I105" s="66">
        <f>E105+F105+G105</f>
        <v>544645.57900000003</v>
      </c>
      <c r="J105" s="233">
        <v>550621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31"/>
      <c r="Y105" s="155"/>
      <c r="Z105" s="157"/>
    </row>
    <row r="106" spans="1:26" hidden="1">
      <c r="A106" s="72"/>
      <c r="B106" s="27">
        <v>18811</v>
      </c>
      <c r="C106" s="27"/>
      <c r="D106" s="27"/>
      <c r="E106" s="27"/>
      <c r="F106" s="27"/>
      <c r="G106" s="27"/>
      <c r="H106" s="41"/>
      <c r="I106" s="254"/>
      <c r="J106" s="255">
        <f>I105-J105</f>
        <v>-5975.420999999973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31"/>
      <c r="Y106" s="151"/>
      <c r="Z106" s="153"/>
    </row>
    <row r="107" spans="1:26" ht="17.25" hidden="1">
      <c r="A107" s="161"/>
      <c r="B107" s="64">
        <f>SUM(B105:B106)</f>
        <v>37708</v>
      </c>
      <c r="C107" s="64"/>
      <c r="D107" s="65">
        <f>B107</f>
        <v>37708</v>
      </c>
      <c r="I107" s="225"/>
      <c r="J107" s="225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31"/>
      <c r="Y107" s="151"/>
      <c r="Z107" s="153"/>
    </row>
    <row r="108" spans="1:26" ht="26.25" hidden="1">
      <c r="A108" s="161"/>
      <c r="B108" s="27"/>
      <c r="C108" s="27"/>
      <c r="D108" s="27"/>
      <c r="E108" s="133" t="s">
        <v>35</v>
      </c>
      <c r="F108" s="133" t="s">
        <v>36</v>
      </c>
      <c r="G108" s="133" t="s">
        <v>37</v>
      </c>
      <c r="H108" s="128" t="s">
        <v>31</v>
      </c>
      <c r="I108" s="129" t="s">
        <v>39</v>
      </c>
      <c r="J108" s="130" t="s">
        <v>33</v>
      </c>
      <c r="K108" s="38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31"/>
      <c r="Y108" s="151"/>
      <c r="Z108" s="153"/>
    </row>
    <row r="109" spans="1:26">
      <c r="A109" s="72" t="s">
        <v>3</v>
      </c>
      <c r="B109" s="27"/>
      <c r="C109" s="27"/>
      <c r="D109" s="27"/>
      <c r="E109" s="39">
        <v>497996.22399999999</v>
      </c>
      <c r="F109" s="39">
        <v>156.41999999999999</v>
      </c>
      <c r="G109" s="72">
        <v>62514.372000000003</v>
      </c>
      <c r="H109" s="122">
        <f>J109-E109-F109-G109</f>
        <v>5939.9840000000113</v>
      </c>
      <c r="I109" s="253">
        <f>E109+F109+G109</f>
        <v>560667.01599999995</v>
      </c>
      <c r="J109" s="117">
        <v>566607</v>
      </c>
      <c r="K109" s="28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31"/>
      <c r="Y109" s="151"/>
      <c r="Z109" s="153"/>
    </row>
    <row r="110" spans="1:26" hidden="1">
      <c r="A110" s="161"/>
      <c r="B110" s="27">
        <v>18507</v>
      </c>
      <c r="C110" s="27"/>
      <c r="D110" s="27"/>
      <c r="E110" s="27"/>
      <c r="F110" s="27"/>
      <c r="G110" s="27"/>
      <c r="H110" s="41"/>
      <c r="I110" s="254"/>
      <c r="J110" s="255">
        <f>I109-J109</f>
        <v>-5939.9840000000549</v>
      </c>
      <c r="K110" s="27"/>
      <c r="L110" s="27"/>
      <c r="M110" s="28"/>
      <c r="N110" s="27"/>
      <c r="O110" s="27"/>
      <c r="P110" s="27"/>
      <c r="Q110" s="27"/>
      <c r="R110" s="27"/>
      <c r="S110" s="27"/>
      <c r="T110" s="27"/>
      <c r="U110" s="27"/>
      <c r="V110" s="31"/>
      <c r="Y110" s="151"/>
      <c r="Z110" s="153"/>
    </row>
    <row r="111" spans="1:26" hidden="1">
      <c r="A111" s="161"/>
      <c r="B111" s="27"/>
      <c r="C111" s="27"/>
      <c r="D111" s="27"/>
      <c r="E111" s="27"/>
      <c r="F111" s="27"/>
      <c r="G111" s="27"/>
      <c r="H111" s="41"/>
      <c r="I111" s="225"/>
      <c r="J111" s="225"/>
      <c r="K111" s="3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31"/>
      <c r="Y111" s="151"/>
      <c r="Z111" s="153"/>
    </row>
    <row r="112" spans="1:26" ht="24" hidden="1" customHeight="1">
      <c r="A112" s="161"/>
      <c r="B112" s="27">
        <v>19803</v>
      </c>
      <c r="C112" s="27"/>
      <c r="D112" s="6" t="s">
        <v>21</v>
      </c>
      <c r="E112" s="131" t="s">
        <v>35</v>
      </c>
      <c r="F112" s="131" t="s">
        <v>36</v>
      </c>
      <c r="G112" s="131" t="s">
        <v>37</v>
      </c>
      <c r="H112" s="62" t="s">
        <v>31</v>
      </c>
      <c r="I112" s="35" t="s">
        <v>39</v>
      </c>
      <c r="J112" s="36" t="s">
        <v>33</v>
      </c>
      <c r="K112" s="27"/>
      <c r="L112" s="27"/>
      <c r="M112" s="28"/>
      <c r="N112" s="27"/>
      <c r="O112" s="27"/>
      <c r="P112" s="27"/>
      <c r="Q112" s="27"/>
      <c r="R112" s="27"/>
      <c r="S112" s="27"/>
      <c r="T112" s="27"/>
      <c r="U112" s="27"/>
      <c r="V112" s="32"/>
      <c r="W112" s="2"/>
      <c r="Y112" s="151"/>
      <c r="Z112" s="153"/>
    </row>
    <row r="113" spans="1:26" ht="17.25">
      <c r="A113" s="72" t="s">
        <v>4</v>
      </c>
      <c r="B113" s="64">
        <f>SUM(B112:B112)</f>
        <v>19803</v>
      </c>
      <c r="C113" s="64"/>
      <c r="D113" s="37">
        <f>B113</f>
        <v>19803</v>
      </c>
      <c r="E113" s="39">
        <v>461989.45199999999</v>
      </c>
      <c r="F113" s="39">
        <v>156.41999999999999</v>
      </c>
      <c r="G113" s="39">
        <v>57703.252999999997</v>
      </c>
      <c r="H113" s="67">
        <f>J113-E113-F113-G113</f>
        <v>37051.875000000015</v>
      </c>
      <c r="I113" s="117">
        <f>E113+F113+G113</f>
        <v>519849.125</v>
      </c>
      <c r="J113" s="117">
        <v>556901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  <c r="Y113" s="151"/>
      <c r="Z113" s="153"/>
    </row>
    <row r="114" spans="1:26" hidden="1">
      <c r="A114" s="72"/>
      <c r="B114" s="95"/>
      <c r="C114" s="95"/>
      <c r="D114" s="90"/>
      <c r="E114" s="90"/>
      <c r="F114" s="90"/>
      <c r="G114" s="90"/>
      <c r="H114" s="91"/>
      <c r="I114" s="254"/>
      <c r="J114" s="255">
        <f>I113-J113</f>
        <v>-37051.875</v>
      </c>
      <c r="K114" s="38"/>
      <c r="L114" s="27"/>
      <c r="Y114" s="151"/>
      <c r="Z114" s="153"/>
    </row>
    <row r="115" spans="1:26" hidden="1">
      <c r="A115" s="72"/>
      <c r="B115" s="95"/>
      <c r="C115" s="95"/>
      <c r="D115" s="90"/>
      <c r="E115" s="90"/>
      <c r="F115" s="90"/>
      <c r="G115" s="90"/>
      <c r="H115" s="91"/>
      <c r="I115" s="254"/>
      <c r="J115" s="259"/>
      <c r="K115" s="38"/>
      <c r="L115" s="27"/>
      <c r="M115" s="28"/>
      <c r="N115" s="27"/>
      <c r="O115" s="28"/>
      <c r="P115" s="27"/>
      <c r="Q115" s="28"/>
      <c r="R115" s="28"/>
      <c r="S115" s="27"/>
      <c r="T115" s="28"/>
      <c r="U115" s="28"/>
      <c r="V115" s="60"/>
      <c r="W115" s="60"/>
      <c r="X115" s="12"/>
      <c r="Y115" s="163"/>
      <c r="Z115" s="164"/>
    </row>
    <row r="116" spans="1:26" ht="26.25" hidden="1">
      <c r="A116" s="161"/>
      <c r="B116" s="126"/>
      <c r="C116" s="127"/>
      <c r="D116" s="126"/>
      <c r="E116" s="180" t="s">
        <v>35</v>
      </c>
      <c r="F116" s="180" t="s">
        <v>36</v>
      </c>
      <c r="G116" s="180" t="s">
        <v>37</v>
      </c>
      <c r="H116" s="181" t="s">
        <v>31</v>
      </c>
      <c r="I116" s="182" t="s">
        <v>39</v>
      </c>
      <c r="J116" s="183" t="s">
        <v>33</v>
      </c>
      <c r="K116" s="38"/>
      <c r="L116" s="27"/>
      <c r="M116" s="28"/>
      <c r="N116" s="27"/>
      <c r="O116" s="28"/>
      <c r="P116" s="27"/>
      <c r="Q116" s="28"/>
      <c r="R116" s="28"/>
      <c r="S116" s="27"/>
      <c r="T116" s="28"/>
      <c r="U116" s="28"/>
      <c r="V116" s="60"/>
      <c r="W116" s="60"/>
      <c r="X116" s="12"/>
      <c r="Y116" s="163"/>
      <c r="Z116" s="164"/>
    </row>
    <row r="117" spans="1:26" s="24" customFormat="1">
      <c r="A117" s="179" t="s">
        <v>40</v>
      </c>
      <c r="B117" s="184"/>
      <c r="C117" s="185"/>
      <c r="D117" s="184"/>
      <c r="E117" s="186">
        <f>E105+E109+E113</f>
        <v>1443746.855</v>
      </c>
      <c r="F117" s="186">
        <f t="shared" ref="F117:J117" si="0">F105+F109+F113</f>
        <v>469.26</v>
      </c>
      <c r="G117" s="186">
        <f t="shared" si="0"/>
        <v>180945.60500000001</v>
      </c>
      <c r="H117" s="186">
        <f t="shared" si="0"/>
        <v>48967.280000000021</v>
      </c>
      <c r="I117" s="257">
        <f t="shared" si="0"/>
        <v>1625161.72</v>
      </c>
      <c r="J117" s="257">
        <f t="shared" si="0"/>
        <v>1674129</v>
      </c>
      <c r="K117" s="187"/>
      <c r="L117" s="184"/>
      <c r="M117" s="185">
        <f>J106+J110+J114</f>
        <v>-48967.280000000028</v>
      </c>
      <c r="N117" s="184">
        <v>46.52</v>
      </c>
      <c r="O117" s="185">
        <f>M117*N117</f>
        <v>-2277957.8656000015</v>
      </c>
      <c r="P117" s="184">
        <v>1.1200000000000001</v>
      </c>
      <c r="Q117" s="185">
        <f>O117*P117</f>
        <v>-2551312.8094720021</v>
      </c>
      <c r="R117" s="185">
        <f>Q117-O117</f>
        <v>-273354.94387200056</v>
      </c>
      <c r="S117" s="184">
        <v>0.2</v>
      </c>
      <c r="T117" s="185">
        <f>O117*S117</f>
        <v>-455591.57312000031</v>
      </c>
      <c r="U117" s="185">
        <f>R117+T117</f>
        <v>-728946.51699200086</v>
      </c>
      <c r="V117" s="192">
        <f>I105+I109+I113</f>
        <v>1625161.72</v>
      </c>
      <c r="W117" s="192">
        <f>J105+J109+J113</f>
        <v>1674129</v>
      </c>
      <c r="X117" s="193">
        <f>W117-V117</f>
        <v>48967.280000000028</v>
      </c>
      <c r="Y117" s="190">
        <f>E105+E109+E113+X117</f>
        <v>1492714.135</v>
      </c>
      <c r="Z117" s="191">
        <f>X117/Y117</f>
        <v>3.2804191272698055E-2</v>
      </c>
    </row>
    <row r="118" spans="1:26" hidden="1">
      <c r="A118" s="161"/>
      <c r="B118" s="95"/>
      <c r="C118" s="95"/>
      <c r="D118" s="90"/>
      <c r="E118" s="90"/>
      <c r="F118" s="90"/>
      <c r="G118" s="90"/>
      <c r="H118" s="91"/>
      <c r="I118" s="254"/>
      <c r="J118" s="259"/>
      <c r="K118" s="38"/>
      <c r="L118" s="27"/>
      <c r="M118" s="28"/>
      <c r="N118" s="27"/>
      <c r="O118" s="28"/>
      <c r="P118" s="27"/>
      <c r="Q118" s="28"/>
      <c r="R118" s="28"/>
      <c r="S118" s="27"/>
      <c r="T118" s="28"/>
      <c r="U118" s="28"/>
      <c r="V118" s="60"/>
      <c r="W118" s="60"/>
      <c r="X118" s="12"/>
      <c r="Y118" s="2"/>
      <c r="Z118" s="164"/>
    </row>
    <row r="119" spans="1:26" ht="26.25" hidden="1" customHeight="1">
      <c r="A119" s="72"/>
      <c r="B119" s="27">
        <v>17292</v>
      </c>
      <c r="C119" s="27"/>
      <c r="D119" s="6" t="s">
        <v>21</v>
      </c>
      <c r="E119" s="131" t="s">
        <v>41</v>
      </c>
      <c r="F119" s="131" t="s">
        <v>36</v>
      </c>
      <c r="G119" s="131" t="s">
        <v>37</v>
      </c>
      <c r="H119" s="132" t="s">
        <v>31</v>
      </c>
      <c r="I119" s="123" t="s">
        <v>39</v>
      </c>
      <c r="J119" s="124" t="s">
        <v>33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31"/>
      <c r="Z119" s="153"/>
    </row>
    <row r="120" spans="1:26" ht="17.25">
      <c r="A120" s="72" t="s">
        <v>6</v>
      </c>
      <c r="B120" s="64">
        <f>SUM(B119:B119)</f>
        <v>17292</v>
      </c>
      <c r="C120" s="64"/>
      <c r="D120" s="37">
        <f>B120</f>
        <v>17292</v>
      </c>
      <c r="E120" s="39">
        <v>521615.83199999999</v>
      </c>
      <c r="F120" s="39">
        <v>156.41999999999999</v>
      </c>
      <c r="G120" s="39">
        <v>65148.165999999997</v>
      </c>
      <c r="H120" s="122">
        <f>J120-E120-F120-G120</f>
        <v>-4633.4179999999906</v>
      </c>
      <c r="I120" s="117">
        <f>E120+F120+G120</f>
        <v>586920.41799999995</v>
      </c>
      <c r="J120" s="117">
        <v>582287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31"/>
      <c r="Y120" s="155"/>
      <c r="Z120" s="157"/>
    </row>
    <row r="121" spans="1:26" ht="15" hidden="1" customHeight="1">
      <c r="A121" s="72"/>
      <c r="B121" s="38"/>
      <c r="C121" s="38"/>
      <c r="D121" s="27"/>
      <c r="E121" s="27"/>
      <c r="F121" s="27"/>
      <c r="G121" s="27"/>
      <c r="H121" s="41"/>
      <c r="I121" s="254"/>
      <c r="J121" s="255">
        <f>I120-J120</f>
        <v>4633.4179999999469</v>
      </c>
      <c r="K121" s="38"/>
      <c r="L121" s="88">
        <f>E120*46.52</f>
        <v>24265568.504640002</v>
      </c>
      <c r="M121" s="27"/>
      <c r="N121" s="27">
        <v>46.52</v>
      </c>
      <c r="O121" s="28">
        <f>J121*N121</f>
        <v>215546.60535999754</v>
      </c>
      <c r="P121" s="27"/>
      <c r="Q121" s="27"/>
      <c r="R121" s="27"/>
      <c r="S121" s="27"/>
      <c r="T121" s="27"/>
      <c r="U121" s="27"/>
      <c r="V121" s="31"/>
      <c r="Y121" s="151"/>
      <c r="Z121" s="153"/>
    </row>
    <row r="122" spans="1:26" hidden="1">
      <c r="A122" s="161"/>
      <c r="B122" s="27"/>
      <c r="C122" s="27"/>
      <c r="D122" s="27"/>
      <c r="E122" s="27"/>
      <c r="F122" s="27"/>
      <c r="G122" s="27"/>
      <c r="H122" s="41"/>
      <c r="I122" s="90"/>
      <c r="J122" s="118"/>
      <c r="K122" s="28"/>
      <c r="L122" s="89"/>
      <c r="M122" s="27"/>
      <c r="N122" s="27"/>
      <c r="O122" s="27"/>
      <c r="P122" s="27"/>
      <c r="Q122" s="27"/>
      <c r="R122" s="27"/>
      <c r="S122" s="27"/>
      <c r="T122" s="27"/>
      <c r="U122" s="27"/>
      <c r="V122" s="31"/>
      <c r="Y122" s="151"/>
      <c r="Z122" s="153"/>
    </row>
    <row r="123" spans="1:26" ht="24" hidden="1" customHeight="1">
      <c r="A123" s="72"/>
      <c r="B123" s="27">
        <v>20148</v>
      </c>
      <c r="C123" s="27"/>
      <c r="D123" s="6" t="s">
        <v>21</v>
      </c>
      <c r="E123" s="131" t="s">
        <v>41</v>
      </c>
      <c r="F123" s="131" t="s">
        <v>36</v>
      </c>
      <c r="G123" s="131" t="s">
        <v>18</v>
      </c>
      <c r="H123" s="62" t="s">
        <v>31</v>
      </c>
      <c r="I123" s="124" t="s">
        <v>39</v>
      </c>
      <c r="J123" s="124" t="s">
        <v>33</v>
      </c>
      <c r="K123" s="27"/>
      <c r="L123" s="89"/>
      <c r="M123" s="27"/>
      <c r="N123" s="27"/>
      <c r="O123" s="27"/>
      <c r="P123" s="27"/>
      <c r="Q123" s="27"/>
      <c r="R123" s="27"/>
      <c r="S123" s="27"/>
      <c r="T123" s="27"/>
      <c r="U123" s="27"/>
      <c r="V123" s="31"/>
      <c r="Y123" s="151"/>
      <c r="Z123" s="153"/>
    </row>
    <row r="124" spans="1:26" ht="19.5" customHeight="1">
      <c r="A124" s="72" t="s">
        <v>7</v>
      </c>
      <c r="B124" s="64">
        <f>SUM(B123:B123)</f>
        <v>20148</v>
      </c>
      <c r="C124" s="64"/>
      <c r="D124" s="37">
        <f>B124</f>
        <v>20148</v>
      </c>
      <c r="E124" s="39">
        <v>494049.44400000002</v>
      </c>
      <c r="F124" s="39">
        <v>156.41999999999999</v>
      </c>
      <c r="G124" s="39">
        <v>61831.337</v>
      </c>
      <c r="H124" s="67">
        <f>J124-E124-F124-G124</f>
        <v>24774.798999999985</v>
      </c>
      <c r="I124" s="260">
        <f>E124+F124+G124</f>
        <v>556037.201</v>
      </c>
      <c r="J124" s="117">
        <v>580812</v>
      </c>
      <c r="K124" s="27"/>
      <c r="L124" s="89"/>
      <c r="M124" s="27"/>
      <c r="N124" s="27"/>
      <c r="O124" s="27"/>
      <c r="P124" s="27"/>
      <c r="Q124" s="27"/>
      <c r="R124" s="27"/>
      <c r="S124" s="27"/>
      <c r="T124" s="27"/>
      <c r="U124" s="27"/>
      <c r="V124" s="31"/>
      <c r="Y124" s="151"/>
      <c r="Z124" s="153"/>
    </row>
    <row r="125" spans="1:26" ht="17.25" hidden="1" customHeight="1">
      <c r="A125" s="72"/>
      <c r="B125" s="27"/>
      <c r="C125" s="27"/>
      <c r="D125" s="27"/>
      <c r="E125" s="27"/>
      <c r="F125" s="27"/>
      <c r="G125" s="27"/>
      <c r="H125" s="41"/>
      <c r="I125" s="254"/>
      <c r="J125" s="255">
        <f>I124-J124</f>
        <v>-24774.798999999999</v>
      </c>
      <c r="K125" s="38"/>
      <c r="L125" s="88">
        <f>E124*N125</f>
        <v>22721333.929560002</v>
      </c>
      <c r="M125" s="27"/>
      <c r="N125" s="27">
        <v>45.99</v>
      </c>
      <c r="O125" s="28">
        <f>J125*N125</f>
        <v>-1139393.0060099999</v>
      </c>
      <c r="P125" s="27"/>
      <c r="Q125" s="27"/>
      <c r="R125" s="27"/>
      <c r="S125" s="27"/>
      <c r="T125" s="27"/>
      <c r="U125" s="27"/>
      <c r="V125" s="31"/>
      <c r="Y125" s="151"/>
      <c r="Z125" s="153"/>
    </row>
    <row r="126" spans="1:26" ht="18" hidden="1" customHeight="1">
      <c r="A126" s="161"/>
      <c r="B126" s="27"/>
      <c r="C126" s="27"/>
      <c r="D126" s="27"/>
      <c r="E126" s="27"/>
      <c r="F126" s="27"/>
      <c r="G126" s="27"/>
      <c r="H126" s="41"/>
      <c r="I126" s="119"/>
      <c r="J126" s="118"/>
      <c r="K126" s="28"/>
      <c r="L126" s="89"/>
      <c r="M126" s="27"/>
      <c r="N126" s="27"/>
      <c r="O126" s="27"/>
      <c r="P126" s="27"/>
      <c r="Q126" s="27"/>
      <c r="R126" s="27"/>
      <c r="S126" s="27"/>
      <c r="T126" s="27"/>
      <c r="U126" s="27"/>
      <c r="V126" s="31"/>
      <c r="Y126" s="151"/>
      <c r="Z126" s="153"/>
    </row>
    <row r="127" spans="1:26" s="19" customFormat="1" ht="24" hidden="1" customHeight="1">
      <c r="A127" s="72"/>
      <c r="B127" s="90">
        <v>18952</v>
      </c>
      <c r="C127" s="90"/>
      <c r="D127" s="20" t="s">
        <v>21</v>
      </c>
      <c r="E127" s="131" t="s">
        <v>42</v>
      </c>
      <c r="F127" s="33" t="s">
        <v>23</v>
      </c>
      <c r="G127" s="131" t="s">
        <v>37</v>
      </c>
      <c r="H127" s="62" t="s">
        <v>31</v>
      </c>
      <c r="I127" s="123" t="s">
        <v>39</v>
      </c>
      <c r="J127" s="124" t="s">
        <v>33</v>
      </c>
      <c r="K127" s="90"/>
      <c r="L127" s="92"/>
      <c r="M127" s="90"/>
      <c r="N127" s="90"/>
      <c r="O127" s="90"/>
      <c r="P127" s="90"/>
      <c r="Q127" s="90"/>
      <c r="R127" s="90"/>
      <c r="S127" s="90"/>
      <c r="T127" s="90"/>
      <c r="U127" s="90"/>
      <c r="V127" s="61"/>
      <c r="Y127" s="151"/>
      <c r="Z127" s="153"/>
    </row>
    <row r="128" spans="1:26" s="19" customFormat="1" ht="16.5" customHeight="1">
      <c r="A128" s="72" t="s">
        <v>8</v>
      </c>
      <c r="B128" s="93">
        <f>SUM(B127:B127)</f>
        <v>18952</v>
      </c>
      <c r="C128" s="93"/>
      <c r="D128" s="94">
        <f>B128</f>
        <v>18952</v>
      </c>
      <c r="E128" s="39">
        <v>520533.68599999999</v>
      </c>
      <c r="F128" s="39">
        <v>156.41999999999999</v>
      </c>
      <c r="G128" s="72">
        <v>65013.05</v>
      </c>
      <c r="H128" s="67">
        <f>J128-E128-F128-G128</f>
        <v>-5847.1559999999881</v>
      </c>
      <c r="I128" s="66">
        <f>E128+F128+G128</f>
        <v>585703.15599999996</v>
      </c>
      <c r="J128" s="261">
        <v>579856</v>
      </c>
      <c r="K128" s="90"/>
      <c r="L128" s="92"/>
      <c r="M128" s="90"/>
      <c r="N128" s="90"/>
      <c r="O128" s="90"/>
      <c r="P128" s="90"/>
      <c r="Q128" s="90"/>
      <c r="R128" s="90"/>
      <c r="S128" s="90"/>
      <c r="T128" s="90"/>
      <c r="U128" s="90"/>
      <c r="V128" s="61"/>
      <c r="Y128" s="151"/>
      <c r="Z128" s="153"/>
    </row>
    <row r="129" spans="1:31" s="19" customFormat="1" ht="18" hidden="1" customHeight="1" thickBot="1">
      <c r="A129" s="72"/>
      <c r="B129" s="86"/>
      <c r="C129" s="86"/>
      <c r="D129" s="26"/>
      <c r="E129" s="26"/>
      <c r="F129" s="26"/>
      <c r="G129" s="26"/>
      <c r="H129" s="45"/>
      <c r="I129" s="254"/>
      <c r="J129" s="262">
        <f>I128-J128</f>
        <v>5847.155999999959</v>
      </c>
      <c r="K129" s="90"/>
      <c r="L129" s="97">
        <f>E128*N125</f>
        <v>23939344.219140001</v>
      </c>
      <c r="M129" s="120"/>
      <c r="N129" s="99" t="e">
        <f>(O121+O125+#REF!)/(J121+J125+J129)</f>
        <v>#REF!</v>
      </c>
      <c r="O129" s="100" t="e">
        <f>O121+O125+#REF!</f>
        <v>#REF!</v>
      </c>
      <c r="P129" s="101">
        <v>1.1200000000000001</v>
      </c>
      <c r="Q129" s="100" t="e">
        <f>O129*P129</f>
        <v>#REF!</v>
      </c>
      <c r="R129" s="100" t="e">
        <f>Q129-O129</f>
        <v>#REF!</v>
      </c>
      <c r="S129" s="101">
        <v>0.2</v>
      </c>
      <c r="T129" s="100" t="e">
        <f>O129*S129</f>
        <v>#REF!</v>
      </c>
      <c r="U129" s="102" t="e">
        <f>R129+T129</f>
        <v>#REF!</v>
      </c>
      <c r="V129" s="61"/>
      <c r="Y129" s="151"/>
      <c r="Z129" s="153"/>
    </row>
    <row r="130" spans="1:31" s="19" customFormat="1" ht="23.25" hidden="1" customHeight="1" thickBot="1">
      <c r="A130" s="161"/>
      <c r="B130" s="126"/>
      <c r="C130" s="127"/>
      <c r="D130" s="126"/>
      <c r="E130" s="180" t="s">
        <v>35</v>
      </c>
      <c r="F130" s="180" t="s">
        <v>36</v>
      </c>
      <c r="G130" s="180" t="s">
        <v>37</v>
      </c>
      <c r="H130" s="181" t="s">
        <v>31</v>
      </c>
      <c r="I130" s="182" t="s">
        <v>39</v>
      </c>
      <c r="J130" s="183" t="s">
        <v>33</v>
      </c>
      <c r="K130" s="90"/>
      <c r="L130" s="97"/>
      <c r="M130" s="120"/>
      <c r="N130" s="136"/>
      <c r="O130" s="120"/>
      <c r="P130" s="90"/>
      <c r="Q130" s="120"/>
      <c r="R130" s="120"/>
      <c r="S130" s="90"/>
      <c r="T130" s="120"/>
      <c r="U130" s="120"/>
      <c r="V130" s="61"/>
      <c r="Y130" s="151"/>
      <c r="Z130" s="153"/>
    </row>
    <row r="131" spans="1:31" s="160" customFormat="1" ht="18" customHeight="1">
      <c r="A131" s="179" t="s">
        <v>43</v>
      </c>
      <c r="B131" s="184"/>
      <c r="C131" s="185"/>
      <c r="D131" s="184"/>
      <c r="E131" s="186">
        <f>E120+E124+E128</f>
        <v>1536198.9620000001</v>
      </c>
      <c r="F131" s="186">
        <f t="shared" ref="F131:J131" si="1">F120+F124+F128</f>
        <v>469.26</v>
      </c>
      <c r="G131" s="186">
        <f t="shared" si="1"/>
        <v>191992.55300000001</v>
      </c>
      <c r="H131" s="186">
        <f t="shared" si="1"/>
        <v>14294.225000000006</v>
      </c>
      <c r="I131" s="257">
        <f t="shared" si="1"/>
        <v>1728660.7749999999</v>
      </c>
      <c r="J131" s="257">
        <f t="shared" si="1"/>
        <v>1742955</v>
      </c>
      <c r="K131" s="184"/>
      <c r="L131" s="185"/>
      <c r="M131" s="185">
        <f>J121+J125+J129</f>
        <v>-14294.225000000093</v>
      </c>
      <c r="N131" s="184">
        <v>46.17</v>
      </c>
      <c r="O131" s="185">
        <f>M131*N131</f>
        <v>-659964.36825000437</v>
      </c>
      <c r="P131" s="184">
        <v>1.1200000000000001</v>
      </c>
      <c r="Q131" s="185">
        <f>O131*P131</f>
        <v>-739160.09244000493</v>
      </c>
      <c r="R131" s="185">
        <f>Q131-O131</f>
        <v>-79195.724190000561</v>
      </c>
      <c r="S131" s="184">
        <v>0.2</v>
      </c>
      <c r="T131" s="185">
        <f>O131*S131</f>
        <v>-131992.87365000087</v>
      </c>
      <c r="U131" s="185">
        <f>R131+T131</f>
        <v>-211188.59784000143</v>
      </c>
      <c r="V131" s="188">
        <f>I120+I124+I128</f>
        <v>1728660.7749999999</v>
      </c>
      <c r="W131" s="189">
        <f>J120+J124+J128</f>
        <v>1742955</v>
      </c>
      <c r="X131" s="189">
        <f>W131-V131</f>
        <v>14294.225000000093</v>
      </c>
      <c r="Y131" s="190">
        <f>E120+E124+E128+X131</f>
        <v>1550493.1870000002</v>
      </c>
      <c r="Z131" s="191">
        <f>X131/Y131</f>
        <v>9.219147249306869E-3</v>
      </c>
    </row>
    <row r="132" spans="1:31" s="17" customFormat="1" ht="16.5" hidden="1" thickBot="1">
      <c r="A132" s="161"/>
      <c r="B132" s="27"/>
      <c r="C132" s="27"/>
      <c r="D132" s="27"/>
      <c r="E132" s="27"/>
      <c r="F132" s="27"/>
      <c r="G132" s="27"/>
      <c r="H132" s="41"/>
      <c r="I132" s="90"/>
      <c r="J132" s="118"/>
      <c r="K132" s="25"/>
      <c r="L132" s="104">
        <f>(L121+L125+L129)/(E120+E124+E128)</f>
        <v>46.169961318682368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53"/>
      <c r="AA132" s="19"/>
      <c r="AB132" s="19"/>
      <c r="AC132" s="19"/>
      <c r="AD132" s="19"/>
      <c r="AE132" s="19"/>
    </row>
    <row r="133" spans="1:31" ht="25.5" hidden="1" customHeight="1">
      <c r="A133" s="72"/>
      <c r="B133" s="27">
        <v>15295</v>
      </c>
      <c r="C133" s="27"/>
      <c r="D133" s="6" t="s">
        <v>21</v>
      </c>
      <c r="E133" s="131" t="s">
        <v>42</v>
      </c>
      <c r="F133" s="131" t="s">
        <v>36</v>
      </c>
      <c r="G133" s="131" t="s">
        <v>37</v>
      </c>
      <c r="H133" s="62" t="s">
        <v>31</v>
      </c>
      <c r="I133" s="123" t="s">
        <v>39</v>
      </c>
      <c r="J133" s="124" t="s">
        <v>33</v>
      </c>
      <c r="K133" s="27"/>
      <c r="L133" s="27"/>
      <c r="M133" s="90"/>
      <c r="N133" s="90"/>
      <c r="O133" s="90"/>
      <c r="P133" s="90"/>
      <c r="Q133" s="90"/>
      <c r="R133" s="90"/>
      <c r="S133" s="90"/>
      <c r="T133" s="90"/>
      <c r="U133" s="90"/>
      <c r="V133" s="61"/>
      <c r="W133" s="19"/>
      <c r="X133" s="19"/>
      <c r="Y133" s="19"/>
      <c r="Z133" s="153"/>
      <c r="AA133" s="19"/>
      <c r="AB133" s="19"/>
      <c r="AC133" s="19"/>
      <c r="AD133" s="19"/>
      <c r="AE133" s="19"/>
    </row>
    <row r="134" spans="1:31" ht="20.25" customHeight="1">
      <c r="A134" s="72" t="s">
        <v>9</v>
      </c>
      <c r="B134" s="64">
        <f>SUM(B133:B133)</f>
        <v>15295</v>
      </c>
      <c r="C134" s="64"/>
      <c r="D134" s="37">
        <f>B134</f>
        <v>15295</v>
      </c>
      <c r="E134" s="39">
        <v>519882</v>
      </c>
      <c r="F134" s="39">
        <v>156.41999999999999</v>
      </c>
      <c r="G134" s="72">
        <v>65129.154999999999</v>
      </c>
      <c r="H134" s="122">
        <f>J134-E134-F134-G134</f>
        <v>-19600.574999999997</v>
      </c>
      <c r="I134" s="66">
        <f>E134+F134+G134</f>
        <v>585167.57499999995</v>
      </c>
      <c r="J134" s="117">
        <v>565567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31"/>
      <c r="Y134" s="155"/>
      <c r="Z134" s="157"/>
    </row>
    <row r="135" spans="1:31" ht="16.5" hidden="1" customHeight="1">
      <c r="A135" s="72"/>
      <c r="B135" s="64"/>
      <c r="C135" s="64"/>
      <c r="D135" s="27"/>
      <c r="E135" s="27"/>
      <c r="F135" s="27"/>
      <c r="G135" s="27"/>
      <c r="H135" s="41"/>
      <c r="I135" s="254"/>
      <c r="J135" s="255">
        <f>I134-J134</f>
        <v>19600.574999999953</v>
      </c>
      <c r="K135" s="38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31"/>
      <c r="Y135" s="151"/>
      <c r="Z135" s="153"/>
    </row>
    <row r="136" spans="1:31" ht="17.25" hidden="1" customHeight="1">
      <c r="A136" s="161"/>
      <c r="B136" s="27"/>
      <c r="C136" s="27"/>
      <c r="D136" s="27"/>
      <c r="E136" s="27"/>
      <c r="F136" s="27"/>
      <c r="G136" s="27"/>
      <c r="H136" s="41"/>
      <c r="I136" s="119"/>
      <c r="J136" s="118"/>
      <c r="K136" s="28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/>
      <c r="Y136" s="151"/>
      <c r="Z136" s="153"/>
    </row>
    <row r="137" spans="1:31" ht="23.25" hidden="1" customHeight="1">
      <c r="A137" s="72"/>
      <c r="B137" s="27">
        <v>17165</v>
      </c>
      <c r="C137" s="27"/>
      <c r="D137" s="6" t="s">
        <v>21</v>
      </c>
      <c r="E137" s="33" t="s">
        <v>15</v>
      </c>
      <c r="F137" s="131" t="s">
        <v>36</v>
      </c>
      <c r="G137" s="131" t="s">
        <v>18</v>
      </c>
      <c r="H137" s="62" t="s">
        <v>31</v>
      </c>
      <c r="I137" s="124" t="s">
        <v>34</v>
      </c>
      <c r="J137" s="124" t="s">
        <v>33</v>
      </c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31"/>
      <c r="Y137" s="151"/>
      <c r="Z137" s="153"/>
    </row>
    <row r="138" spans="1:31" ht="17.25" customHeight="1">
      <c r="A138" s="72" t="s">
        <v>10</v>
      </c>
      <c r="B138" s="64">
        <f>SUM(B137:B137)</f>
        <v>17165</v>
      </c>
      <c r="C138" s="64"/>
      <c r="D138" s="37">
        <f>B138</f>
        <v>17165</v>
      </c>
      <c r="E138" s="39">
        <v>442288.76899999997</v>
      </c>
      <c r="F138" s="39">
        <v>156.41999999999999</v>
      </c>
      <c r="G138" s="137">
        <v>55804</v>
      </c>
      <c r="H138" s="67">
        <f>J138-E138-F138-G138</f>
        <v>-39715.188999999969</v>
      </c>
      <c r="I138" s="66">
        <f>E138+F138+G138</f>
        <v>498249.18899999995</v>
      </c>
      <c r="J138" s="117">
        <v>458534</v>
      </c>
      <c r="K138" s="27" t="s">
        <v>11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31"/>
      <c r="Y138" s="151"/>
      <c r="Z138" s="153"/>
    </row>
    <row r="139" spans="1:31" ht="15.75" hidden="1" customHeight="1">
      <c r="A139" s="72"/>
      <c r="B139" s="38"/>
      <c r="C139" s="38"/>
      <c r="D139" s="27"/>
      <c r="E139" s="27"/>
      <c r="F139" s="27"/>
      <c r="G139" s="27"/>
      <c r="H139" s="41"/>
      <c r="I139" s="254"/>
      <c r="J139" s="255">
        <f>I138-J138</f>
        <v>39715.188999999955</v>
      </c>
      <c r="K139" s="38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/>
      <c r="Y139" s="151"/>
      <c r="Z139" s="153"/>
    </row>
    <row r="140" spans="1:31" hidden="1">
      <c r="A140" s="161"/>
      <c r="B140" s="27"/>
      <c r="C140" s="27"/>
      <c r="D140" s="27"/>
      <c r="E140" s="27"/>
      <c r="F140" s="27"/>
      <c r="G140" s="27"/>
      <c r="H140" s="41"/>
      <c r="I140" s="119"/>
      <c r="J140" s="118"/>
      <c r="K140" s="28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31"/>
      <c r="Y140" s="151"/>
      <c r="Z140" s="153"/>
    </row>
    <row r="141" spans="1:31" ht="21" hidden="1" customHeight="1">
      <c r="A141" s="72"/>
      <c r="B141" s="27">
        <v>18573</v>
      </c>
      <c r="C141" s="27"/>
      <c r="D141" s="6" t="s">
        <v>21</v>
      </c>
      <c r="E141" s="33" t="s">
        <v>42</v>
      </c>
      <c r="F141" s="33" t="s">
        <v>17</v>
      </c>
      <c r="G141" s="33" t="s">
        <v>18</v>
      </c>
      <c r="H141" s="62" t="s">
        <v>31</v>
      </c>
      <c r="I141" s="36" t="s">
        <v>44</v>
      </c>
      <c r="J141" s="36" t="s">
        <v>33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31"/>
      <c r="Y141" s="151"/>
      <c r="Z141" s="153"/>
    </row>
    <row r="142" spans="1:31" ht="21" customHeight="1">
      <c r="A142" s="72" t="s">
        <v>11</v>
      </c>
      <c r="B142" s="64">
        <f>SUM(B141:B141)</f>
        <v>18573</v>
      </c>
      <c r="C142" s="64"/>
      <c r="D142" s="37">
        <f>B142</f>
        <v>18573</v>
      </c>
      <c r="E142" s="39">
        <v>470622.88</v>
      </c>
      <c r="F142" s="39">
        <v>156.41999999999999</v>
      </c>
      <c r="G142" s="72">
        <v>59377.569000000003</v>
      </c>
      <c r="H142" s="122">
        <f>J142-E142-F142-G142</f>
        <v>21621.130999999994</v>
      </c>
      <c r="I142" s="66">
        <f>E142+F142+G142</f>
        <v>530156.86899999995</v>
      </c>
      <c r="J142" s="117">
        <v>551778</v>
      </c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31"/>
      <c r="Y142" s="151"/>
      <c r="Z142" s="153"/>
    </row>
    <row r="143" spans="1:31" ht="15" hidden="1" customHeight="1">
      <c r="A143" s="72"/>
      <c r="B143" s="27"/>
      <c r="C143" s="38"/>
      <c r="D143" s="27"/>
      <c r="E143" s="27"/>
      <c r="F143" s="27"/>
      <c r="G143" s="27"/>
      <c r="H143" s="41"/>
      <c r="I143" s="94"/>
      <c r="J143" s="79">
        <f>I142-J142</f>
        <v>-21621.131000000052</v>
      </c>
      <c r="K143" s="38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31"/>
      <c r="Y143" s="151"/>
      <c r="Z143" s="153"/>
    </row>
    <row r="144" spans="1:31" ht="12.75" hidden="1" customHeight="1" thickBot="1">
      <c r="A144" s="72"/>
      <c r="B144" s="27"/>
      <c r="C144" s="38"/>
      <c r="D144" s="27"/>
      <c r="E144" s="27"/>
      <c r="F144" s="27"/>
      <c r="G144" s="27"/>
      <c r="H144" s="41"/>
      <c r="I144" s="94"/>
      <c r="J144" s="121"/>
      <c r="K144" s="38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31"/>
      <c r="Y144" s="151"/>
      <c r="Z144" s="153"/>
    </row>
    <row r="145" spans="1:26" ht="26.25" hidden="1" customHeight="1" thickBot="1">
      <c r="A145" s="161"/>
      <c r="B145" s="126"/>
      <c r="C145" s="127"/>
      <c r="D145" s="126"/>
      <c r="E145" s="180" t="s">
        <v>35</v>
      </c>
      <c r="F145" s="180" t="s">
        <v>36</v>
      </c>
      <c r="G145" s="180" t="s">
        <v>37</v>
      </c>
      <c r="H145" s="181" t="s">
        <v>31</v>
      </c>
      <c r="I145" s="182" t="s">
        <v>39</v>
      </c>
      <c r="J145" s="183" t="s">
        <v>33</v>
      </c>
      <c r="K145" s="3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31"/>
      <c r="Y145" s="151"/>
      <c r="Z145" s="153"/>
    </row>
    <row r="146" spans="1:26" s="24" customFormat="1" ht="18.75" customHeight="1">
      <c r="A146" s="179" t="s">
        <v>45</v>
      </c>
      <c r="B146" s="184"/>
      <c r="C146" s="185"/>
      <c r="D146" s="184"/>
      <c r="E146" s="186">
        <f>E134+E138+E142</f>
        <v>1432793.649</v>
      </c>
      <c r="F146" s="186">
        <f t="shared" ref="F146:J146" si="2">F134+F138+F142</f>
        <v>469.26</v>
      </c>
      <c r="G146" s="186">
        <f t="shared" si="2"/>
        <v>180310.72399999999</v>
      </c>
      <c r="H146" s="186">
        <f t="shared" si="2"/>
        <v>-37694.632999999973</v>
      </c>
      <c r="I146" s="186">
        <f t="shared" si="2"/>
        <v>1613573.6329999999</v>
      </c>
      <c r="J146" s="186">
        <f t="shared" si="2"/>
        <v>1575879</v>
      </c>
      <c r="K146" s="187"/>
      <c r="L146" s="184"/>
      <c r="M146" s="188">
        <f>J135+J139+J143</f>
        <v>37694.632999999856</v>
      </c>
      <c r="N146" s="184"/>
      <c r="O146" s="184"/>
      <c r="P146" s="184"/>
      <c r="Q146" s="184"/>
      <c r="R146" s="184"/>
      <c r="S146" s="184"/>
      <c r="T146" s="184"/>
      <c r="U146" s="184"/>
      <c r="V146" s="188">
        <f>I134+I138+I142</f>
        <v>1613573.6329999999</v>
      </c>
      <c r="W146" s="189">
        <f>J134+J138+J142</f>
        <v>1575879</v>
      </c>
      <c r="X146" s="189">
        <f>W146-V146</f>
        <v>-37694.632999999914</v>
      </c>
      <c r="Y146" s="190">
        <f>E134+E138+E142+X146</f>
        <v>1395099.0160000001</v>
      </c>
      <c r="Z146" s="191">
        <f>X146/Y146</f>
        <v>-2.7019324483560463E-2</v>
      </c>
    </row>
    <row r="147" spans="1:26" ht="16.5" thickBot="1">
      <c r="A147" s="90"/>
      <c r="B147" s="90"/>
      <c r="C147" s="90"/>
      <c r="D147" s="90"/>
      <c r="E147" s="90"/>
      <c r="F147" s="90"/>
      <c r="G147" s="90"/>
      <c r="H147" s="91"/>
      <c r="I147" s="119"/>
      <c r="J147" s="118"/>
      <c r="K147" s="28"/>
      <c r="L147" s="27"/>
      <c r="N147" s="27">
        <v>45.99</v>
      </c>
      <c r="O147" s="28">
        <f>M146*N147</f>
        <v>1733576.1716699935</v>
      </c>
      <c r="P147" s="27">
        <v>1.1200000000000001</v>
      </c>
      <c r="Q147" s="28">
        <f>O147*P147</f>
        <v>1941605.3122703929</v>
      </c>
      <c r="R147" s="28">
        <f>Q147-O147</f>
        <v>208029.14060039935</v>
      </c>
      <c r="S147" s="27">
        <v>0.2</v>
      </c>
      <c r="T147" s="28">
        <f>O147*S147</f>
        <v>346715.23433399876</v>
      </c>
      <c r="U147" s="28">
        <f>R147+T147</f>
        <v>554744.3749343981</v>
      </c>
      <c r="V147" s="31"/>
    </row>
    <row r="148" spans="1:26" ht="18" thickBot="1">
      <c r="A148" s="268" t="s">
        <v>55</v>
      </c>
      <c r="B148" s="263"/>
      <c r="C148" s="264"/>
      <c r="D148" s="265" t="e">
        <f>D33+D64+D98+D107+#REF!+D113+D120+D124+D128+D134+D142+D138</f>
        <v>#REF!</v>
      </c>
      <c r="E148" s="267">
        <f>E33+E64+E98+E105+E109+E113+E120+E124+E128+E134+E142+E138</f>
        <v>5807132.0670000007</v>
      </c>
      <c r="F148" s="267">
        <f t="shared" ref="F148:J148" si="3">F33+F64+F98+F105+F109+F113+F120+F124+F128+F134+F142+F138</f>
        <v>1877.0400000000002</v>
      </c>
      <c r="G148" s="267">
        <f t="shared" si="3"/>
        <v>728932.84499999997</v>
      </c>
      <c r="H148" s="267">
        <f>H33+H64+H98+H105+H109+H113+H120+H124+H128+H134+H142+H138</f>
        <v>106257.04800000005</v>
      </c>
      <c r="I148" s="267">
        <f t="shared" si="3"/>
        <v>6537941.6440000003</v>
      </c>
      <c r="J148" s="267">
        <f t="shared" si="3"/>
        <v>6644199</v>
      </c>
      <c r="K148" s="263"/>
      <c r="L148" s="26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66"/>
    </row>
    <row r="149" spans="1:26" hidden="1">
      <c r="A149" s="27"/>
      <c r="B149" s="27"/>
      <c r="C149" s="28"/>
      <c r="D149" s="27"/>
      <c r="E149" s="27"/>
      <c r="F149" s="27"/>
      <c r="G149" s="27"/>
      <c r="H149" s="41"/>
      <c r="I149" s="27"/>
      <c r="J149" s="28">
        <f>J148-I148</f>
        <v>106257.35599999968</v>
      </c>
      <c r="K149" s="27"/>
      <c r="L149" s="27"/>
      <c r="M149" s="28">
        <f>M102+M117+M131+M146</f>
        <v>-106257.35600000032</v>
      </c>
      <c r="N149" s="109"/>
      <c r="O149" s="28">
        <f>O102+O117+O131+O147</f>
        <v>-4958067.3778600143</v>
      </c>
      <c r="P149" s="27">
        <v>1.1200000000000001</v>
      </c>
      <c r="Q149" s="28" t="e">
        <f>Q102+Q117+Q129+Q147</f>
        <v>#REF!</v>
      </c>
      <c r="R149" s="28" t="e">
        <f>R102+R117+R129+R147</f>
        <v>#REF!</v>
      </c>
      <c r="S149" s="27">
        <v>0.2</v>
      </c>
      <c r="T149" s="28" t="e">
        <f>T102+T117+T129+T147</f>
        <v>#REF!</v>
      </c>
      <c r="U149" s="28" t="e">
        <f>U102+U117+U129+U147</f>
        <v>#REF!</v>
      </c>
      <c r="V149" s="31"/>
    </row>
    <row r="150" spans="1:26" hidden="1">
      <c r="A150" s="27"/>
      <c r="B150" s="27"/>
      <c r="C150" s="27"/>
      <c r="D150" s="27"/>
      <c r="E150" s="27"/>
      <c r="F150" s="27"/>
      <c r="G150" s="27"/>
      <c r="H150" s="41"/>
      <c r="I150" s="27"/>
      <c r="J150" s="28">
        <f>J149*46.5</f>
        <v>4940967.0539999846</v>
      </c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8" t="e">
        <f>R149+T149</f>
        <v>#REF!</v>
      </c>
      <c r="V150" s="31"/>
    </row>
    <row r="151" spans="1:26" hidden="1">
      <c r="A151" s="27"/>
      <c r="B151" s="27"/>
      <c r="C151" s="27"/>
      <c r="D151" s="27"/>
      <c r="E151" s="27"/>
      <c r="F151" s="27"/>
      <c r="G151" s="27"/>
      <c r="H151" s="41"/>
      <c r="I151" s="27"/>
      <c r="J151" s="28">
        <f>J150*1.12</f>
        <v>5533883.1004799837</v>
      </c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31"/>
    </row>
    <row r="152" spans="1:26" hidden="1">
      <c r="A152" s="27"/>
      <c r="B152" s="27"/>
      <c r="C152" s="27"/>
      <c r="D152" s="27"/>
      <c r="E152" s="27"/>
      <c r="F152" s="27"/>
      <c r="G152" s="27"/>
      <c r="H152" s="41"/>
      <c r="I152" s="27"/>
      <c r="J152" s="28">
        <f>J151-J150</f>
        <v>592916.04647999909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31"/>
    </row>
    <row r="153" spans="1:26" hidden="1">
      <c r="A153" s="27"/>
      <c r="B153" s="27"/>
      <c r="C153" s="27"/>
      <c r="D153" s="27"/>
      <c r="E153" s="27"/>
      <c r="F153" s="27"/>
      <c r="G153" s="27"/>
      <c r="H153" s="41"/>
      <c r="I153" s="27"/>
      <c r="J153" s="28">
        <f>J150*0.2</f>
        <v>988193.41079999693</v>
      </c>
      <c r="K153" s="27"/>
      <c r="L153" s="27"/>
      <c r="M153" s="27"/>
      <c r="N153" s="27"/>
      <c r="O153" s="27"/>
      <c r="P153" s="27"/>
      <c r="Q153" s="27"/>
      <c r="R153" s="27" t="s">
        <v>26</v>
      </c>
      <c r="S153" s="27"/>
      <c r="T153" s="27" t="s">
        <v>27</v>
      </c>
      <c r="U153" s="27" t="s">
        <v>28</v>
      </c>
      <c r="V153" s="31"/>
    </row>
    <row r="154" spans="1:26" hidden="1">
      <c r="A154" s="27"/>
      <c r="B154" s="27"/>
      <c r="C154" s="27"/>
      <c r="D154" s="27"/>
      <c r="E154" s="27"/>
      <c r="F154" s="27"/>
      <c r="G154" s="27"/>
      <c r="H154" s="41"/>
      <c r="I154" s="27"/>
      <c r="J154" s="110">
        <f>J153+J152</f>
        <v>1581109.457279996</v>
      </c>
      <c r="K154" s="27"/>
      <c r="L154" s="27"/>
      <c r="M154" s="27"/>
      <c r="N154" s="27"/>
      <c r="O154" s="27"/>
      <c r="P154" s="27"/>
      <c r="Q154" s="27">
        <v>2014</v>
      </c>
      <c r="R154" s="28" t="e">
        <f>R149</f>
        <v>#REF!</v>
      </c>
      <c r="S154" s="27"/>
      <c r="T154" s="28" t="e">
        <f>T149</f>
        <v>#REF!</v>
      </c>
      <c r="U154" s="28" t="e">
        <f>R154+T154</f>
        <v>#REF!</v>
      </c>
    </row>
    <row r="155" spans="1:26">
      <c r="A155" s="27"/>
      <c r="B155" s="27"/>
      <c r="C155" s="27"/>
      <c r="D155" s="27"/>
      <c r="E155" s="27"/>
      <c r="F155" s="27"/>
      <c r="G155" s="27"/>
      <c r="H155" s="41"/>
      <c r="I155" s="27"/>
      <c r="J155" s="27"/>
      <c r="K155" s="27"/>
      <c r="L155" s="27"/>
      <c r="M155" s="27"/>
      <c r="N155" s="27"/>
      <c r="O155" s="27"/>
      <c r="P155" s="27"/>
      <c r="Q155" s="27">
        <v>2015</v>
      </c>
      <c r="R155" s="28">
        <f>'2015'!N60</f>
        <v>-2898928.9958556034</v>
      </c>
      <c r="S155" s="27"/>
      <c r="T155" s="28">
        <f>'2015'!P60</f>
        <v>-4831548.3264260031</v>
      </c>
      <c r="U155" s="28">
        <f>'2015'!Q60</f>
        <v>-7730477.3222816065</v>
      </c>
    </row>
    <row r="156" spans="1:26">
      <c r="A156" s="27"/>
      <c r="B156" s="27"/>
      <c r="C156" s="27"/>
      <c r="D156" s="27"/>
      <c r="E156" s="27"/>
      <c r="F156" s="27"/>
      <c r="G156" s="27"/>
      <c r="H156" s="41"/>
      <c r="I156" s="27"/>
      <c r="J156" s="27"/>
      <c r="K156" s="27"/>
      <c r="L156" s="27"/>
      <c r="M156" s="27"/>
      <c r="N156" s="27"/>
      <c r="O156" s="27"/>
      <c r="P156" s="27"/>
      <c r="Q156" s="27">
        <v>2016</v>
      </c>
      <c r="R156" s="28">
        <f>'2016'!N60</f>
        <v>-993476.19186406396</v>
      </c>
      <c r="S156" s="27"/>
      <c r="T156" s="28">
        <f>'2016'!P60</f>
        <v>-1655793.6531067698</v>
      </c>
      <c r="U156" s="28">
        <f>'2016'!Q60</f>
        <v>-2649269.844970834</v>
      </c>
    </row>
    <row r="157" spans="1:26">
      <c r="A157" s="27"/>
      <c r="B157" s="27"/>
      <c r="C157" s="27"/>
      <c r="D157" s="27"/>
      <c r="E157" s="27"/>
      <c r="F157" s="27"/>
      <c r="G157" s="27"/>
      <c r="H157" s="41"/>
      <c r="I157" s="27"/>
      <c r="J157" s="27"/>
      <c r="K157" s="27"/>
      <c r="L157" s="27"/>
      <c r="M157" s="27"/>
      <c r="N157" s="27"/>
      <c r="O157" s="27"/>
      <c r="P157" s="27"/>
      <c r="Q157" s="27">
        <v>2017</v>
      </c>
      <c r="R157" s="28">
        <f>'2017'!N60</f>
        <v>-361762.12637640082</v>
      </c>
      <c r="S157" s="27"/>
      <c r="T157" s="28">
        <f>'2017'!P60</f>
        <v>-602936.87729400094</v>
      </c>
      <c r="U157" s="28">
        <f>'2017'!Q60</f>
        <v>-964699.00367040175</v>
      </c>
    </row>
    <row r="158" spans="1:26">
      <c r="A158" s="27"/>
      <c r="B158" s="27"/>
      <c r="C158" s="27"/>
      <c r="D158" s="27"/>
      <c r="E158" s="27"/>
      <c r="F158" s="27"/>
      <c r="G158" s="27"/>
      <c r="H158" s="41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1"/>
    </row>
    <row r="159" spans="1:26">
      <c r="A159" s="27"/>
      <c r="B159" s="27"/>
      <c r="C159" s="27"/>
      <c r="D159" s="27"/>
      <c r="E159" s="27"/>
      <c r="F159" s="27"/>
      <c r="G159" s="27"/>
      <c r="H159" s="41"/>
      <c r="I159" s="27"/>
      <c r="J159" s="27"/>
      <c r="K159" s="27"/>
      <c r="L159" s="27"/>
      <c r="M159" s="27"/>
      <c r="N159" s="27"/>
      <c r="O159" s="27"/>
      <c r="P159" s="27"/>
      <c r="Q159" s="27"/>
      <c r="R159" s="28" t="e">
        <f>SUM(R154:R158)</f>
        <v>#REF!</v>
      </c>
      <c r="S159" s="27"/>
      <c r="T159" s="28" t="e">
        <f>SUM(T154:T158)</f>
        <v>#REF!</v>
      </c>
      <c r="U159" s="28" t="e">
        <f>SUM(U154:U158)</f>
        <v>#REF!</v>
      </c>
      <c r="V159" s="31"/>
    </row>
    <row r="160" spans="1:26"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</sheetData>
  <pageMargins left="0.11811023622047245" right="0.11811023622047245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15"/>
  <sheetViews>
    <sheetView topLeftCell="A134" workbookViewId="0">
      <selection activeCell="E199" sqref="E199:G199"/>
    </sheetView>
  </sheetViews>
  <sheetFormatPr defaultRowHeight="15.75"/>
  <cols>
    <col min="1" max="1" width="6.75" customWidth="1"/>
    <col min="2" max="2" width="14.5" hidden="1" customWidth="1"/>
    <col min="3" max="3" width="16.375" hidden="1" customWidth="1"/>
    <col min="4" max="4" width="15.375" hidden="1" customWidth="1"/>
    <col min="5" max="5" width="15.125" customWidth="1"/>
    <col min="6" max="6" width="11.75" customWidth="1"/>
    <col min="7" max="7" width="12.625" customWidth="1"/>
    <col min="8" max="8" width="14.5" style="24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customWidth="1"/>
    <col min="15" max="15" width="15" customWidth="1"/>
    <col min="16" max="16" width="7.75" customWidth="1"/>
    <col min="17" max="17" width="15.75" customWidth="1"/>
    <col min="18" max="18" width="16.375" customWidth="1"/>
    <col min="20" max="20" width="14.125" customWidth="1"/>
    <col min="21" max="21" width="15.375" customWidth="1"/>
  </cols>
  <sheetData>
    <row r="1" spans="1:22">
      <c r="A1" s="27" t="s">
        <v>5</v>
      </c>
      <c r="B1" s="27"/>
      <c r="C1" s="27"/>
      <c r="D1" s="27"/>
      <c r="E1" s="27"/>
      <c r="F1" s="27"/>
      <c r="G1" s="27"/>
      <c r="H1" s="41"/>
      <c r="I1" s="27"/>
      <c r="J1" s="27"/>
      <c r="K1" s="27" t="s">
        <v>16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31"/>
    </row>
    <row r="2" spans="1:22" hidden="1">
      <c r="A2" s="27">
        <v>1</v>
      </c>
      <c r="B2" s="27">
        <v>18957</v>
      </c>
      <c r="C2" s="27">
        <v>11</v>
      </c>
      <c r="D2" s="27"/>
      <c r="E2" s="27"/>
      <c r="F2" s="27"/>
      <c r="G2" s="27"/>
      <c r="H2" s="41"/>
      <c r="I2" s="27"/>
      <c r="J2" s="27"/>
      <c r="K2" s="27">
        <v>15640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31"/>
    </row>
    <row r="3" spans="1:22" hidden="1">
      <c r="A3" s="27">
        <v>2</v>
      </c>
      <c r="B3" s="27">
        <v>18788</v>
      </c>
      <c r="C3" s="27">
        <v>8</v>
      </c>
      <c r="D3" s="27"/>
      <c r="E3" s="27"/>
      <c r="F3" s="27"/>
      <c r="G3" s="27"/>
      <c r="H3" s="41"/>
      <c r="I3" s="27"/>
      <c r="J3" s="27"/>
      <c r="K3" s="27">
        <v>15512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31"/>
    </row>
    <row r="4" spans="1:22" hidden="1">
      <c r="A4" s="27">
        <v>3</v>
      </c>
      <c r="B4" s="27">
        <v>18600</v>
      </c>
      <c r="C4" s="27"/>
      <c r="D4" s="27"/>
      <c r="E4" s="27"/>
      <c r="F4" s="27"/>
      <c r="G4" s="27"/>
      <c r="H4" s="41"/>
      <c r="I4" s="27"/>
      <c r="J4" s="27"/>
      <c r="K4" s="27">
        <v>15095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31"/>
    </row>
    <row r="5" spans="1:22" hidden="1">
      <c r="A5" s="27">
        <v>4</v>
      </c>
      <c r="B5" s="27">
        <v>18879</v>
      </c>
      <c r="C5" s="27">
        <v>6</v>
      </c>
      <c r="D5" s="27"/>
      <c r="E5" s="27"/>
      <c r="F5" s="27"/>
      <c r="G5" s="27"/>
      <c r="H5" s="41"/>
      <c r="I5" s="27"/>
      <c r="J5" s="27"/>
      <c r="K5" s="27">
        <v>15280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hidden="1">
      <c r="A6" s="27">
        <v>5</v>
      </c>
      <c r="B6" s="27">
        <v>18784</v>
      </c>
      <c r="C6" s="27">
        <v>6</v>
      </c>
      <c r="D6" s="27"/>
      <c r="E6" s="27"/>
      <c r="F6" s="27"/>
      <c r="G6" s="27"/>
      <c r="H6" s="41"/>
      <c r="I6" s="27"/>
      <c r="J6" s="27"/>
      <c r="K6" s="27">
        <v>15239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31"/>
    </row>
    <row r="7" spans="1:22" hidden="1">
      <c r="A7" s="27">
        <v>6</v>
      </c>
      <c r="B7" s="27">
        <v>18769</v>
      </c>
      <c r="C7" s="27"/>
      <c r="D7" s="27"/>
      <c r="E7" s="27"/>
      <c r="F7" s="27"/>
      <c r="G7" s="27"/>
      <c r="H7" s="41"/>
      <c r="I7" s="27"/>
      <c r="J7" s="27"/>
      <c r="K7" s="27">
        <v>15179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31"/>
    </row>
    <row r="8" spans="1:22" hidden="1">
      <c r="A8" s="27">
        <v>7</v>
      </c>
      <c r="B8" s="27">
        <v>18800</v>
      </c>
      <c r="C8" s="27">
        <v>6</v>
      </c>
      <c r="D8" s="27"/>
      <c r="E8" s="27"/>
      <c r="F8" s="27"/>
      <c r="G8" s="27"/>
      <c r="H8" s="41"/>
      <c r="I8" s="27"/>
      <c r="J8" s="27"/>
      <c r="K8" s="27">
        <v>15202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</row>
    <row r="9" spans="1:22" hidden="1">
      <c r="A9" s="27">
        <v>8</v>
      </c>
      <c r="B9" s="27">
        <v>18694</v>
      </c>
      <c r="C9" s="27">
        <v>16</v>
      </c>
      <c r="D9" s="27"/>
      <c r="E9" s="27"/>
      <c r="F9" s="27"/>
      <c r="G9" s="27"/>
      <c r="H9" s="41"/>
      <c r="I9" s="27"/>
      <c r="J9" s="27"/>
      <c r="K9" s="27">
        <v>15150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2" hidden="1">
      <c r="A10" s="27">
        <v>9</v>
      </c>
      <c r="B10" s="27">
        <v>18579</v>
      </c>
      <c r="C10" s="27">
        <v>42</v>
      </c>
      <c r="D10" s="27"/>
      <c r="E10" s="27"/>
      <c r="F10" s="27"/>
      <c r="G10" s="27"/>
      <c r="H10" s="41"/>
      <c r="I10" s="27"/>
      <c r="J10" s="27"/>
      <c r="K10" s="27">
        <v>15080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2" hidden="1">
      <c r="A11" s="27">
        <v>10</v>
      </c>
      <c r="B11" s="27">
        <v>18642</v>
      </c>
      <c r="C11" s="27">
        <v>6</v>
      </c>
      <c r="D11" s="27"/>
      <c r="E11" s="27"/>
      <c r="F11" s="27"/>
      <c r="G11" s="27"/>
      <c r="H11" s="41"/>
      <c r="I11" s="27"/>
      <c r="J11" s="27"/>
      <c r="K11" s="27">
        <v>14979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</row>
    <row r="12" spans="1:22" hidden="1">
      <c r="A12" s="27">
        <v>11</v>
      </c>
      <c r="B12" s="27">
        <v>18476</v>
      </c>
      <c r="C12" s="27">
        <v>13</v>
      </c>
      <c r="D12" s="27"/>
      <c r="E12" s="27"/>
      <c r="F12" s="27"/>
      <c r="G12" s="27"/>
      <c r="H12" s="41"/>
      <c r="I12" s="27"/>
      <c r="J12" s="27"/>
      <c r="K12" s="27">
        <v>15034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</row>
    <row r="13" spans="1:22" hidden="1">
      <c r="A13" s="27">
        <v>12</v>
      </c>
      <c r="B13" s="27">
        <v>18497</v>
      </c>
      <c r="C13" s="27"/>
      <c r="D13" s="27"/>
      <c r="E13" s="27"/>
      <c r="F13" s="27"/>
      <c r="G13" s="27"/>
      <c r="H13" s="41"/>
      <c r="I13" s="27"/>
      <c r="J13" s="27"/>
      <c r="K13" s="27">
        <v>14999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</row>
    <row r="14" spans="1:22" hidden="1">
      <c r="A14" s="27">
        <v>13</v>
      </c>
      <c r="B14" s="27">
        <v>18554</v>
      </c>
      <c r="C14" s="27">
        <v>16</v>
      </c>
      <c r="D14" s="27"/>
      <c r="E14" s="27"/>
      <c r="F14" s="27"/>
      <c r="G14" s="27"/>
      <c r="H14" s="41"/>
      <c r="I14" s="27"/>
      <c r="J14" s="27"/>
      <c r="K14" s="27">
        <v>15031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</row>
    <row r="15" spans="1:22" hidden="1">
      <c r="A15" s="27">
        <v>14</v>
      </c>
      <c r="B15" s="27">
        <v>17765</v>
      </c>
      <c r="C15" s="27">
        <v>0.3</v>
      </c>
      <c r="D15" s="27"/>
      <c r="E15" s="27"/>
      <c r="F15" s="27"/>
      <c r="G15" s="27"/>
      <c r="H15" s="41"/>
      <c r="I15" s="27"/>
      <c r="J15" s="27"/>
      <c r="K15" s="27">
        <v>14331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</row>
    <row r="16" spans="1:22" hidden="1">
      <c r="A16" s="27">
        <v>15</v>
      </c>
      <c r="B16" s="27">
        <v>18496</v>
      </c>
      <c r="C16" s="27">
        <v>6</v>
      </c>
      <c r="D16" s="27"/>
      <c r="E16" s="27"/>
      <c r="F16" s="27"/>
      <c r="G16" s="27"/>
      <c r="H16" s="41"/>
      <c r="I16" s="27"/>
      <c r="J16" s="27"/>
      <c r="K16" s="27">
        <v>15202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</row>
    <row r="17" spans="1:22" hidden="1">
      <c r="A17" s="27">
        <v>16</v>
      </c>
      <c r="B17" s="27">
        <v>18490</v>
      </c>
      <c r="C17" s="27">
        <v>0.5</v>
      </c>
      <c r="D17" s="27"/>
      <c r="E17" s="27"/>
      <c r="F17" s="27"/>
      <c r="G17" s="27"/>
      <c r="H17" s="41"/>
      <c r="I17" s="27"/>
      <c r="J17" s="27"/>
      <c r="K17" s="27">
        <v>15109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</row>
    <row r="18" spans="1:22" hidden="1">
      <c r="A18" s="27">
        <v>17</v>
      </c>
      <c r="B18" s="27">
        <v>18561</v>
      </c>
      <c r="C18" s="27">
        <v>10</v>
      </c>
      <c r="D18" s="27"/>
      <c r="E18" s="27"/>
      <c r="F18" s="27"/>
      <c r="G18" s="27"/>
      <c r="H18" s="41"/>
      <c r="I18" s="27"/>
      <c r="J18" s="27"/>
      <c r="K18" s="27">
        <v>15118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</row>
    <row r="19" spans="1:22" hidden="1">
      <c r="A19" s="27">
        <v>18</v>
      </c>
      <c r="B19" s="27">
        <v>8606</v>
      </c>
      <c r="C19" s="27"/>
      <c r="D19" s="27"/>
      <c r="E19" s="27"/>
      <c r="F19" s="27"/>
      <c r="G19" s="27"/>
      <c r="H19" s="41"/>
      <c r="I19" s="27"/>
      <c r="J19" s="27"/>
      <c r="K19" s="27">
        <v>5183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</row>
    <row r="20" spans="1:22" hidden="1">
      <c r="A20" s="27">
        <v>19</v>
      </c>
      <c r="B20" s="27">
        <v>3412</v>
      </c>
      <c r="C20" s="27"/>
      <c r="D20" s="27"/>
      <c r="E20" s="27"/>
      <c r="F20" s="27"/>
      <c r="G20" s="27"/>
      <c r="H20" s="4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</row>
    <row r="21" spans="1:22" hidden="1">
      <c r="A21" s="27">
        <v>20</v>
      </c>
      <c r="B21" s="27">
        <v>3303</v>
      </c>
      <c r="C21" s="27">
        <v>10</v>
      </c>
      <c r="D21" s="27"/>
      <c r="E21" s="27"/>
      <c r="F21" s="27"/>
      <c r="G21" s="27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</row>
    <row r="22" spans="1:22" hidden="1">
      <c r="A22" s="27">
        <v>21</v>
      </c>
      <c r="B22" s="27">
        <v>15642</v>
      </c>
      <c r="C22" s="27">
        <v>15</v>
      </c>
      <c r="D22" s="27"/>
      <c r="E22" s="27"/>
      <c r="F22" s="27"/>
      <c r="G22" s="27"/>
      <c r="H22" s="41"/>
      <c r="I22" s="27"/>
      <c r="J22" s="27"/>
      <c r="K22" s="27">
        <v>12227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</row>
    <row r="23" spans="1:22" hidden="1">
      <c r="A23" s="27">
        <v>22</v>
      </c>
      <c r="B23" s="27">
        <v>18355</v>
      </c>
      <c r="C23" s="27">
        <v>25</v>
      </c>
      <c r="D23" s="27"/>
      <c r="E23" s="27"/>
      <c r="F23" s="27"/>
      <c r="G23" s="27"/>
      <c r="H23" s="41"/>
      <c r="I23" s="27"/>
      <c r="J23" s="27"/>
      <c r="K23" s="27">
        <v>14865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</row>
    <row r="24" spans="1:22" hidden="1">
      <c r="A24" s="27">
        <v>23</v>
      </c>
      <c r="B24" s="27">
        <v>18331</v>
      </c>
      <c r="C24" s="27">
        <v>15</v>
      </c>
      <c r="D24" s="27"/>
      <c r="E24" s="27"/>
      <c r="F24" s="27"/>
      <c r="G24" s="27"/>
      <c r="H24" s="41"/>
      <c r="I24" s="27"/>
      <c r="J24" s="27"/>
      <c r="K24" s="27">
        <v>14881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</row>
    <row r="25" spans="1:22" hidden="1">
      <c r="A25" s="27">
        <v>24</v>
      </c>
      <c r="B25" s="27">
        <v>18295</v>
      </c>
      <c r="C25" s="27"/>
      <c r="D25" s="27"/>
      <c r="E25" s="27"/>
      <c r="F25" s="27"/>
      <c r="G25" s="27"/>
      <c r="H25" s="41"/>
      <c r="I25" s="27"/>
      <c r="J25" s="27"/>
      <c r="K25" s="27">
        <v>14666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</row>
    <row r="26" spans="1:22" hidden="1">
      <c r="A26" s="27">
        <v>25</v>
      </c>
      <c r="B26" s="27">
        <v>18201</v>
      </c>
      <c r="C26" s="27">
        <v>15</v>
      </c>
      <c r="D26" s="27"/>
      <c r="E26" s="27"/>
      <c r="F26" s="27"/>
      <c r="G26" s="27"/>
      <c r="H26" s="41"/>
      <c r="I26" s="27"/>
      <c r="J26" s="27"/>
      <c r="K26" s="27">
        <v>14581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</row>
    <row r="27" spans="1:22" hidden="1">
      <c r="A27" s="27">
        <v>26</v>
      </c>
      <c r="B27" s="27">
        <v>18147</v>
      </c>
      <c r="C27" s="27">
        <v>15</v>
      </c>
      <c r="D27" s="27"/>
      <c r="E27" s="27"/>
      <c r="F27" s="27"/>
      <c r="G27" s="27"/>
      <c r="H27" s="41"/>
      <c r="I27" s="27"/>
      <c r="J27" s="27"/>
      <c r="K27" s="27">
        <v>14649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</row>
    <row r="28" spans="1:22" hidden="1">
      <c r="A28" s="27">
        <v>27</v>
      </c>
      <c r="B28" s="27">
        <v>18479</v>
      </c>
      <c r="C28" s="27">
        <v>25</v>
      </c>
      <c r="D28" s="27"/>
      <c r="E28" s="27"/>
      <c r="F28" s="27"/>
      <c r="G28" s="27"/>
      <c r="H28" s="41"/>
      <c r="I28" s="27"/>
      <c r="J28" s="27"/>
      <c r="K28" s="27">
        <v>15015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</row>
    <row r="29" spans="1:22" hidden="1">
      <c r="A29" s="27">
        <v>28</v>
      </c>
      <c r="B29" s="27">
        <v>18819</v>
      </c>
      <c r="C29" s="27"/>
      <c r="D29" s="27"/>
      <c r="E29" s="27"/>
      <c r="F29" s="27"/>
      <c r="G29" s="27"/>
      <c r="H29" s="41"/>
      <c r="I29" s="27"/>
      <c r="J29" s="27"/>
      <c r="K29" s="27">
        <v>15211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</row>
    <row r="30" spans="1:22" hidden="1">
      <c r="A30" s="27">
        <v>29</v>
      </c>
      <c r="B30" s="27">
        <v>18834</v>
      </c>
      <c r="C30" s="27">
        <v>25</v>
      </c>
      <c r="D30" s="27"/>
      <c r="E30" s="27"/>
      <c r="F30" s="27"/>
      <c r="G30" s="27"/>
      <c r="H30" s="41"/>
      <c r="I30" s="27"/>
      <c r="J30" s="27"/>
      <c r="K30" s="27">
        <v>15300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1"/>
    </row>
    <row r="31" spans="1:22" hidden="1">
      <c r="A31" s="27">
        <v>30</v>
      </c>
      <c r="B31" s="27">
        <v>18811</v>
      </c>
      <c r="C31" s="27"/>
      <c r="D31" s="27"/>
      <c r="E31" s="27"/>
      <c r="F31" s="27"/>
      <c r="G31" s="27"/>
      <c r="H31" s="41"/>
      <c r="I31" s="27"/>
      <c r="J31" s="27"/>
      <c r="K31" s="27">
        <v>15434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1"/>
    </row>
    <row r="32" spans="1:22" ht="27" thickBot="1">
      <c r="A32" s="27">
        <v>31</v>
      </c>
      <c r="B32" s="27">
        <v>18760</v>
      </c>
      <c r="C32" s="27">
        <v>25</v>
      </c>
      <c r="D32" s="6" t="s">
        <v>21</v>
      </c>
      <c r="E32" s="33" t="s">
        <v>15</v>
      </c>
      <c r="F32" s="33" t="s">
        <v>23</v>
      </c>
      <c r="G32" s="33" t="s">
        <v>24</v>
      </c>
      <c r="H32" s="62" t="s">
        <v>31</v>
      </c>
      <c r="I32" s="36" t="s">
        <v>22</v>
      </c>
      <c r="J32" s="63" t="s">
        <v>25</v>
      </c>
      <c r="K32" s="27">
        <v>15308</v>
      </c>
      <c r="L32" s="27" t="s">
        <v>13</v>
      </c>
      <c r="M32" s="27"/>
      <c r="N32" s="27"/>
      <c r="O32" s="27"/>
      <c r="P32" s="27"/>
      <c r="Q32" s="27"/>
      <c r="R32" s="27"/>
      <c r="S32" s="27"/>
      <c r="T32" s="27"/>
      <c r="U32" s="27"/>
      <c r="V32" s="31"/>
    </row>
    <row r="33" spans="1:22" ht="17.25">
      <c r="A33" s="27"/>
      <c r="B33" s="64">
        <f>SUM(B2:B32)</f>
        <v>532326</v>
      </c>
      <c r="C33" s="27">
        <f>SUM(C2:C32)</f>
        <v>316.8</v>
      </c>
      <c r="D33" s="65">
        <f>B33+C33</f>
        <v>532642.80000000005</v>
      </c>
      <c r="E33" s="66">
        <v>454452.60100000002</v>
      </c>
      <c r="F33" s="39">
        <v>156.41999999999999</v>
      </c>
      <c r="G33" s="39">
        <v>57338</v>
      </c>
      <c r="H33" s="67">
        <f>J33-E33-F33-G33</f>
        <v>28830.978999999978</v>
      </c>
      <c r="I33" s="40">
        <v>511947.09600000002</v>
      </c>
      <c r="J33" s="68">
        <v>540778</v>
      </c>
      <c r="K33" s="69">
        <f>SUM(K2:K32)</f>
        <v>424500</v>
      </c>
      <c r="L33" s="70">
        <v>349542</v>
      </c>
      <c r="M33" s="38"/>
      <c r="N33" s="27"/>
      <c r="O33" s="27"/>
      <c r="P33" s="27"/>
      <c r="Q33" s="27"/>
      <c r="R33" s="27"/>
      <c r="S33" s="27"/>
      <c r="T33" s="27"/>
      <c r="U33" s="27"/>
      <c r="V33" s="31"/>
    </row>
    <row r="34" spans="1:22" ht="17.25">
      <c r="A34" s="27"/>
      <c r="B34" s="27">
        <v>18674</v>
      </c>
      <c r="C34" s="27"/>
      <c r="D34" s="27"/>
      <c r="E34" s="71"/>
      <c r="F34" s="72"/>
      <c r="G34" s="72"/>
      <c r="H34" s="73"/>
      <c r="I34" s="42">
        <f>I33-D33</f>
        <v>-20695.704000000027</v>
      </c>
      <c r="J34" s="74">
        <f>I33-J33</f>
        <v>-28830.90399999998</v>
      </c>
      <c r="K34" s="75"/>
      <c r="L34" s="76">
        <f>K33-L33</f>
        <v>74958</v>
      </c>
      <c r="M34" s="27"/>
      <c r="N34" s="27"/>
      <c r="O34" s="27"/>
      <c r="P34" s="27"/>
      <c r="Q34" s="27"/>
      <c r="R34" s="27"/>
      <c r="S34" s="27"/>
      <c r="T34" s="27"/>
      <c r="U34" s="27"/>
      <c r="V34" s="31"/>
    </row>
    <row r="35" spans="1:22" ht="30.75" customHeight="1" thickBot="1">
      <c r="A35" s="27"/>
      <c r="B35" s="27"/>
      <c r="C35" s="27"/>
      <c r="D35" s="3" t="s">
        <v>21</v>
      </c>
      <c r="E35" s="33" t="s">
        <v>15</v>
      </c>
      <c r="F35" s="72" t="s">
        <v>17</v>
      </c>
      <c r="G35" s="72" t="s">
        <v>18</v>
      </c>
      <c r="H35" s="73"/>
      <c r="I35" s="44" t="s">
        <v>14</v>
      </c>
      <c r="J35" s="77"/>
      <c r="K35" s="9" t="s">
        <v>19</v>
      </c>
      <c r="L35" s="10" t="s">
        <v>20</v>
      </c>
      <c r="M35" s="27"/>
      <c r="N35" s="27"/>
      <c r="O35" s="27"/>
      <c r="P35" s="27"/>
      <c r="Q35" s="27"/>
      <c r="R35" s="27"/>
      <c r="S35" s="27"/>
      <c r="T35" s="27"/>
      <c r="U35" s="27"/>
      <c r="V35" s="31"/>
    </row>
    <row r="36" spans="1:22">
      <c r="A36" s="27" t="s">
        <v>0</v>
      </c>
      <c r="B36" s="27"/>
      <c r="C36" s="27"/>
      <c r="D36" s="27"/>
      <c r="E36" s="27"/>
      <c r="F36" s="27"/>
      <c r="G36" s="27"/>
      <c r="H36" s="4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1"/>
    </row>
    <row r="37" spans="1:22" hidden="1">
      <c r="A37" s="27">
        <v>1</v>
      </c>
      <c r="B37" s="27">
        <v>18674</v>
      </c>
      <c r="C37" s="27"/>
      <c r="D37" s="27"/>
      <c r="E37" s="27"/>
      <c r="F37" s="27"/>
      <c r="G37" s="27"/>
      <c r="H37" s="4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1"/>
    </row>
    <row r="38" spans="1:22" hidden="1">
      <c r="A38" s="27">
        <v>2</v>
      </c>
      <c r="B38" s="27">
        <v>18548</v>
      </c>
      <c r="C38" s="27"/>
      <c r="D38" s="27"/>
      <c r="E38" s="27"/>
      <c r="F38" s="27"/>
      <c r="G38" s="27"/>
      <c r="H38" s="4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</row>
    <row r="39" spans="1:22" hidden="1">
      <c r="A39" s="27">
        <v>3</v>
      </c>
      <c r="B39" s="27">
        <v>18569</v>
      </c>
      <c r="C39" s="27"/>
      <c r="D39" s="27"/>
      <c r="E39" s="27"/>
      <c r="F39" s="27"/>
      <c r="G39" s="27"/>
      <c r="H39" s="4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</row>
    <row r="40" spans="1:22" hidden="1">
      <c r="A40" s="27">
        <v>4</v>
      </c>
      <c r="B40" s="27">
        <v>18553</v>
      </c>
      <c r="C40" s="27"/>
      <c r="D40" s="27"/>
      <c r="E40" s="27"/>
      <c r="F40" s="27"/>
      <c r="G40" s="27"/>
      <c r="H40" s="4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1"/>
    </row>
    <row r="41" spans="1:22" hidden="1">
      <c r="A41" s="27">
        <v>5</v>
      </c>
      <c r="B41" s="27">
        <v>18510</v>
      </c>
      <c r="C41" s="27"/>
      <c r="D41" s="27"/>
      <c r="E41" s="27"/>
      <c r="F41" s="27"/>
      <c r="G41" s="27"/>
      <c r="H41" s="4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1"/>
    </row>
    <row r="42" spans="1:22" hidden="1">
      <c r="A42" s="27">
        <v>6</v>
      </c>
      <c r="B42" s="27">
        <v>18488</v>
      </c>
      <c r="C42" s="27"/>
      <c r="D42" s="27"/>
      <c r="E42" s="27"/>
      <c r="F42" s="27"/>
      <c r="G42" s="27"/>
      <c r="H42" s="41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</row>
    <row r="43" spans="1:22" hidden="1">
      <c r="A43" s="27">
        <v>7</v>
      </c>
      <c r="B43" s="27">
        <v>18526</v>
      </c>
      <c r="C43" s="27"/>
      <c r="D43" s="27"/>
      <c r="E43" s="27"/>
      <c r="F43" s="27"/>
      <c r="G43" s="27"/>
      <c r="H43" s="4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/>
    </row>
    <row r="44" spans="1:22" hidden="1">
      <c r="A44" s="27">
        <v>8</v>
      </c>
      <c r="B44" s="27">
        <v>18788</v>
      </c>
      <c r="C44" s="27"/>
      <c r="D44" s="27"/>
      <c r="E44" s="27"/>
      <c r="F44" s="27"/>
      <c r="G44" s="27"/>
      <c r="H44" s="4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1"/>
    </row>
    <row r="45" spans="1:22" hidden="1">
      <c r="A45" s="27">
        <v>9</v>
      </c>
      <c r="B45" s="27">
        <v>18734</v>
      </c>
      <c r="C45" s="27"/>
      <c r="D45" s="27"/>
      <c r="E45" s="27"/>
      <c r="F45" s="27"/>
      <c r="G45" s="27"/>
      <c r="H45" s="4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1"/>
    </row>
    <row r="46" spans="1:22" hidden="1">
      <c r="A46" s="27">
        <v>10</v>
      </c>
      <c r="B46" s="27">
        <v>18641</v>
      </c>
      <c r="C46" s="27"/>
      <c r="D46" s="27"/>
      <c r="E46" s="27"/>
      <c r="F46" s="27"/>
      <c r="G46" s="27"/>
      <c r="H46" s="4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1"/>
    </row>
    <row r="47" spans="1:22" hidden="1">
      <c r="A47" s="27">
        <v>11</v>
      </c>
      <c r="B47" s="27">
        <v>18649</v>
      </c>
      <c r="C47" s="27"/>
      <c r="D47" s="27"/>
      <c r="E47" s="27"/>
      <c r="F47" s="27"/>
      <c r="G47" s="27"/>
      <c r="H47" s="4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1"/>
    </row>
    <row r="48" spans="1:22" hidden="1">
      <c r="A48" s="27">
        <v>12</v>
      </c>
      <c r="B48" s="27">
        <v>18443</v>
      </c>
      <c r="C48" s="27"/>
      <c r="D48" s="27"/>
      <c r="E48" s="27"/>
      <c r="F48" s="27"/>
      <c r="G48" s="27"/>
      <c r="H48" s="41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1"/>
    </row>
    <row r="49" spans="1:22" hidden="1">
      <c r="A49" s="27">
        <v>13</v>
      </c>
      <c r="B49" s="27">
        <v>18612</v>
      </c>
      <c r="C49" s="27"/>
      <c r="D49" s="27"/>
      <c r="E49" s="27"/>
      <c r="F49" s="27"/>
      <c r="G49" s="27"/>
      <c r="H49" s="41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1"/>
    </row>
    <row r="50" spans="1:22" hidden="1">
      <c r="A50" s="27">
        <v>14</v>
      </c>
      <c r="B50" s="27">
        <v>18779</v>
      </c>
      <c r="C50" s="27"/>
      <c r="D50" s="27"/>
      <c r="E50" s="27"/>
      <c r="F50" s="27"/>
      <c r="G50" s="27"/>
      <c r="H50" s="4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1"/>
    </row>
    <row r="51" spans="1:22" hidden="1">
      <c r="A51" s="27">
        <v>15</v>
      </c>
      <c r="B51" s="27">
        <v>19223</v>
      </c>
      <c r="C51" s="27"/>
      <c r="D51" s="27"/>
      <c r="E51" s="27"/>
      <c r="F51" s="27"/>
      <c r="G51" s="27"/>
      <c r="H51" s="41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1"/>
    </row>
    <row r="52" spans="1:22" hidden="1">
      <c r="A52" s="27">
        <v>16</v>
      </c>
      <c r="B52" s="27">
        <v>19142</v>
      </c>
      <c r="C52" s="27"/>
      <c r="D52" s="27"/>
      <c r="E52" s="27"/>
      <c r="F52" s="27"/>
      <c r="G52" s="27"/>
      <c r="H52" s="41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/>
    </row>
    <row r="53" spans="1:22" hidden="1">
      <c r="A53" s="27">
        <v>17</v>
      </c>
      <c r="B53" s="27">
        <v>19169</v>
      </c>
      <c r="C53" s="27"/>
      <c r="D53" s="27"/>
      <c r="E53" s="27"/>
      <c r="F53" s="27"/>
      <c r="G53" s="27"/>
      <c r="H53" s="41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1"/>
    </row>
    <row r="54" spans="1:22" hidden="1">
      <c r="A54" s="27">
        <v>18</v>
      </c>
      <c r="B54" s="27">
        <v>19010</v>
      </c>
      <c r="C54" s="27"/>
      <c r="D54" s="27"/>
      <c r="E54" s="27"/>
      <c r="F54" s="27"/>
      <c r="G54" s="27"/>
      <c r="H54" s="41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1"/>
    </row>
    <row r="55" spans="1:22" hidden="1">
      <c r="A55" s="27">
        <v>19</v>
      </c>
      <c r="B55" s="27">
        <v>18869</v>
      </c>
      <c r="C55" s="27"/>
      <c r="D55" s="27"/>
      <c r="E55" s="27"/>
      <c r="F55" s="27"/>
      <c r="G55" s="27"/>
      <c r="H55" s="41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1"/>
    </row>
    <row r="56" spans="1:22" hidden="1">
      <c r="A56" s="27">
        <v>20</v>
      </c>
      <c r="B56" s="27">
        <v>18884</v>
      </c>
      <c r="C56" s="27"/>
      <c r="D56" s="27"/>
      <c r="E56" s="27"/>
      <c r="F56" s="27"/>
      <c r="G56" s="27"/>
      <c r="H56" s="41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1"/>
    </row>
    <row r="57" spans="1:22" hidden="1">
      <c r="A57" s="27">
        <v>21</v>
      </c>
      <c r="B57" s="27">
        <v>19017</v>
      </c>
      <c r="C57" s="27"/>
      <c r="D57" s="27"/>
      <c r="E57" s="27"/>
      <c r="F57" s="27"/>
      <c r="G57" s="27"/>
      <c r="H57" s="4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1"/>
    </row>
    <row r="58" spans="1:22" hidden="1">
      <c r="A58" s="27">
        <v>22</v>
      </c>
      <c r="B58" s="27">
        <v>18937</v>
      </c>
      <c r="C58" s="27"/>
      <c r="D58" s="27"/>
      <c r="E58" s="27"/>
      <c r="F58" s="27"/>
      <c r="G58" s="27"/>
      <c r="H58" s="4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1"/>
    </row>
    <row r="59" spans="1:22" hidden="1">
      <c r="A59" s="27">
        <v>23</v>
      </c>
      <c r="B59" s="27">
        <v>19041</v>
      </c>
      <c r="C59" s="27"/>
      <c r="D59" s="27"/>
      <c r="E59" s="27"/>
      <c r="F59" s="27"/>
      <c r="G59" s="27"/>
      <c r="H59" s="4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1"/>
    </row>
    <row r="60" spans="1:22" hidden="1">
      <c r="A60" s="27">
        <v>24</v>
      </c>
      <c r="B60" s="27">
        <v>18969</v>
      </c>
      <c r="C60" s="27"/>
      <c r="D60" s="27"/>
      <c r="E60" s="27"/>
      <c r="F60" s="27"/>
      <c r="G60" s="27"/>
      <c r="H60" s="4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1"/>
    </row>
    <row r="61" spans="1:22" hidden="1">
      <c r="A61" s="27">
        <v>25</v>
      </c>
      <c r="B61" s="27">
        <v>19022</v>
      </c>
      <c r="C61" s="27"/>
      <c r="D61" s="27"/>
      <c r="E61" s="27"/>
      <c r="F61" s="27"/>
      <c r="G61" s="27"/>
      <c r="H61" s="4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1"/>
    </row>
    <row r="62" spans="1:22" hidden="1">
      <c r="A62" s="27">
        <v>26</v>
      </c>
      <c r="B62" s="27">
        <v>18919</v>
      </c>
      <c r="C62" s="27"/>
      <c r="D62" s="27"/>
      <c r="E62" s="27"/>
      <c r="F62" s="27"/>
      <c r="G62" s="27"/>
      <c r="H62" s="4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1"/>
    </row>
    <row r="63" spans="1:22" hidden="1">
      <c r="A63" s="27">
        <v>27</v>
      </c>
      <c r="B63" s="27">
        <v>18987</v>
      </c>
      <c r="C63" s="27"/>
      <c r="D63" s="27"/>
      <c r="E63" s="27"/>
      <c r="F63" s="27"/>
      <c r="G63" s="27"/>
      <c r="H63" s="41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1"/>
    </row>
    <row r="64" spans="1:22" ht="26.25">
      <c r="A64" s="27">
        <v>28</v>
      </c>
      <c r="B64" s="27">
        <v>18663</v>
      </c>
      <c r="C64" s="27"/>
      <c r="D64" s="6" t="s">
        <v>21</v>
      </c>
      <c r="E64" s="33" t="s">
        <v>15</v>
      </c>
      <c r="F64" s="33" t="s">
        <v>23</v>
      </c>
      <c r="G64" s="33" t="s">
        <v>24</v>
      </c>
      <c r="H64" s="62" t="s">
        <v>31</v>
      </c>
      <c r="I64" s="35" t="s">
        <v>22</v>
      </c>
      <c r="J64" s="36" t="s">
        <v>25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1"/>
    </row>
    <row r="65" spans="1:22" ht="17.25">
      <c r="A65" s="27"/>
      <c r="B65" s="64">
        <f>SUM(B37:B64)</f>
        <v>526366</v>
      </c>
      <c r="C65" s="64"/>
      <c r="D65" s="65">
        <f>B65</f>
        <v>526366</v>
      </c>
      <c r="E65" s="64">
        <v>444227</v>
      </c>
      <c r="F65" s="39">
        <v>156.41999999999999</v>
      </c>
      <c r="G65" s="27">
        <v>55991.963000000003</v>
      </c>
      <c r="H65" s="67">
        <f>J65-E65-F65-G65</f>
        <v>27355.616999999998</v>
      </c>
      <c r="I65" s="40">
        <v>500375</v>
      </c>
      <c r="J65" s="78">
        <v>527731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1"/>
    </row>
    <row r="66" spans="1:22" ht="17.25">
      <c r="A66" s="27"/>
      <c r="B66" s="27"/>
      <c r="C66" s="28"/>
      <c r="D66" s="27"/>
      <c r="E66" s="28"/>
      <c r="F66" s="27"/>
      <c r="G66" s="27"/>
      <c r="H66" s="41"/>
      <c r="I66" s="42">
        <f>I65-D65</f>
        <v>-25991</v>
      </c>
      <c r="J66" s="79">
        <f>I65-J65</f>
        <v>-27356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1"/>
    </row>
    <row r="67" spans="1:22">
      <c r="A67" s="27" t="s">
        <v>1</v>
      </c>
      <c r="B67" s="27"/>
      <c r="C67" s="27"/>
      <c r="D67" s="27"/>
      <c r="E67" s="27"/>
      <c r="F67" s="27"/>
      <c r="G67" s="27"/>
      <c r="H67" s="41"/>
      <c r="I67" s="44" t="s">
        <v>14</v>
      </c>
      <c r="J67" s="36" t="s">
        <v>25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1"/>
    </row>
    <row r="68" spans="1:22" hidden="1">
      <c r="A68" s="27">
        <v>1</v>
      </c>
      <c r="B68" s="27">
        <v>18869</v>
      </c>
      <c r="C68" s="27"/>
      <c r="D68" s="27"/>
      <c r="E68" s="27"/>
      <c r="F68" s="27"/>
      <c r="G68" s="27"/>
      <c r="H68" s="41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1"/>
    </row>
    <row r="69" spans="1:22" hidden="1">
      <c r="A69" s="27">
        <v>2</v>
      </c>
      <c r="B69" s="27">
        <v>18858</v>
      </c>
      <c r="C69" s="27"/>
      <c r="D69" s="27"/>
      <c r="E69" s="27"/>
      <c r="F69" s="27"/>
      <c r="G69" s="27"/>
      <c r="H69" s="41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1"/>
    </row>
    <row r="70" spans="1:22" hidden="1">
      <c r="A70" s="27">
        <v>3</v>
      </c>
      <c r="B70" s="27">
        <v>18974</v>
      </c>
      <c r="C70" s="27"/>
      <c r="D70" s="27"/>
      <c r="E70" s="27"/>
      <c r="F70" s="27"/>
      <c r="G70" s="27"/>
      <c r="H70" s="41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1"/>
    </row>
    <row r="71" spans="1:22" hidden="1">
      <c r="A71" s="27">
        <v>4</v>
      </c>
      <c r="B71" s="27">
        <v>18940</v>
      </c>
      <c r="C71" s="27"/>
      <c r="D71" s="27"/>
      <c r="E71" s="27"/>
      <c r="F71" s="27"/>
      <c r="G71" s="27"/>
      <c r="H71" s="41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1"/>
    </row>
    <row r="72" spans="1:22" hidden="1">
      <c r="A72" s="27">
        <v>5</v>
      </c>
      <c r="B72" s="27">
        <v>19069</v>
      </c>
      <c r="C72" s="27"/>
      <c r="D72" s="27"/>
      <c r="E72" s="27"/>
      <c r="F72" s="27"/>
      <c r="G72" s="27"/>
      <c r="H72" s="41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1"/>
    </row>
    <row r="73" spans="1:22" hidden="1">
      <c r="A73" s="27">
        <v>6</v>
      </c>
      <c r="B73" s="27">
        <v>19010</v>
      </c>
      <c r="C73" s="27"/>
      <c r="D73" s="27"/>
      <c r="E73" s="27"/>
      <c r="F73" s="27"/>
      <c r="G73" s="27"/>
      <c r="H73" s="41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1"/>
    </row>
    <row r="74" spans="1:22" hidden="1">
      <c r="A74" s="27">
        <v>7</v>
      </c>
      <c r="B74" s="27">
        <v>19057</v>
      </c>
      <c r="C74" s="27"/>
      <c r="D74" s="27"/>
      <c r="E74" s="27"/>
      <c r="F74" s="27"/>
      <c r="G74" s="27"/>
      <c r="H74" s="41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31"/>
    </row>
    <row r="75" spans="1:22" hidden="1">
      <c r="A75" s="27">
        <v>8</v>
      </c>
      <c r="B75" s="27">
        <v>18878</v>
      </c>
      <c r="C75" s="27"/>
      <c r="D75" s="27"/>
      <c r="E75" s="27"/>
      <c r="F75" s="27"/>
      <c r="G75" s="27"/>
      <c r="H75" s="4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1"/>
    </row>
    <row r="76" spans="1:22" hidden="1">
      <c r="A76" s="27">
        <v>9</v>
      </c>
      <c r="B76" s="27">
        <v>18671</v>
      </c>
      <c r="C76" s="27"/>
      <c r="D76" s="27"/>
      <c r="E76" s="27"/>
      <c r="F76" s="27"/>
      <c r="G76" s="27"/>
      <c r="H76" s="4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31"/>
    </row>
    <row r="77" spans="1:22" hidden="1">
      <c r="A77" s="27">
        <v>10</v>
      </c>
      <c r="B77" s="27">
        <v>18418</v>
      </c>
      <c r="C77" s="27"/>
      <c r="D77" s="27"/>
      <c r="E77" s="27"/>
      <c r="F77" s="27"/>
      <c r="G77" s="27"/>
      <c r="H77" s="4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1"/>
    </row>
    <row r="78" spans="1:22" hidden="1">
      <c r="A78" s="27">
        <v>11</v>
      </c>
      <c r="B78" s="27">
        <v>18812</v>
      </c>
      <c r="C78" s="27"/>
      <c r="D78" s="27"/>
      <c r="E78" s="27"/>
      <c r="F78" s="27"/>
      <c r="G78" s="27"/>
      <c r="H78" s="4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1"/>
    </row>
    <row r="79" spans="1:22" hidden="1">
      <c r="A79" s="27">
        <v>12</v>
      </c>
      <c r="B79" s="27">
        <v>18341</v>
      </c>
      <c r="C79" s="27"/>
      <c r="D79" s="27"/>
      <c r="E79" s="27"/>
      <c r="F79" s="27"/>
      <c r="G79" s="27"/>
      <c r="H79" s="41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31"/>
    </row>
    <row r="80" spans="1:22" hidden="1">
      <c r="A80" s="27">
        <v>13</v>
      </c>
      <c r="B80" s="27">
        <v>17192</v>
      </c>
      <c r="C80" s="27"/>
      <c r="D80" s="27"/>
      <c r="E80" s="27"/>
      <c r="F80" s="27"/>
      <c r="G80" s="27"/>
      <c r="H80" s="4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1"/>
    </row>
    <row r="81" spans="1:22" hidden="1">
      <c r="A81" s="27">
        <v>14</v>
      </c>
      <c r="B81" s="27">
        <v>18398</v>
      </c>
      <c r="C81" s="27"/>
      <c r="D81" s="27"/>
      <c r="E81" s="27"/>
      <c r="F81" s="27"/>
      <c r="G81" s="27"/>
      <c r="H81" s="4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1"/>
    </row>
    <row r="82" spans="1:22" hidden="1">
      <c r="A82" s="27">
        <v>15</v>
      </c>
      <c r="B82" s="27">
        <v>18831</v>
      </c>
      <c r="C82" s="27"/>
      <c r="D82" s="27"/>
      <c r="E82" s="27"/>
      <c r="F82" s="27"/>
      <c r="G82" s="27"/>
      <c r="H82" s="4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1"/>
    </row>
    <row r="83" spans="1:22" hidden="1">
      <c r="A83" s="27">
        <v>16</v>
      </c>
      <c r="B83" s="27">
        <v>18774</v>
      </c>
      <c r="C83" s="27"/>
      <c r="D83" s="27"/>
      <c r="E83" s="27"/>
      <c r="F83" s="27"/>
      <c r="G83" s="27"/>
      <c r="H83" s="4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1"/>
    </row>
    <row r="84" spans="1:22" hidden="1">
      <c r="A84" s="27">
        <v>17</v>
      </c>
      <c r="B84" s="27">
        <v>18812</v>
      </c>
      <c r="C84" s="27"/>
      <c r="D84" s="27"/>
      <c r="E84" s="27"/>
      <c r="F84" s="27"/>
      <c r="G84" s="27"/>
      <c r="H84" s="4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31"/>
    </row>
    <row r="85" spans="1:22" hidden="1">
      <c r="A85" s="27">
        <v>18</v>
      </c>
      <c r="B85" s="27">
        <v>18894</v>
      </c>
      <c r="C85" s="27"/>
      <c r="D85" s="27"/>
      <c r="E85" s="27"/>
      <c r="F85" s="27"/>
      <c r="G85" s="27"/>
      <c r="H85" s="41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31"/>
    </row>
    <row r="86" spans="1:22" hidden="1">
      <c r="A86" s="27">
        <v>19</v>
      </c>
      <c r="B86" s="27">
        <v>18874</v>
      </c>
      <c r="C86" s="27"/>
      <c r="D86" s="27"/>
      <c r="E86" s="27"/>
      <c r="F86" s="27"/>
      <c r="G86" s="27"/>
      <c r="H86" s="4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31"/>
    </row>
    <row r="87" spans="1:22" hidden="1">
      <c r="A87" s="27">
        <v>20</v>
      </c>
      <c r="B87" s="27">
        <v>18770</v>
      </c>
      <c r="C87" s="27"/>
      <c r="D87" s="27"/>
      <c r="E87" s="27"/>
      <c r="F87" s="27"/>
      <c r="G87" s="27"/>
      <c r="H87" s="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1"/>
    </row>
    <row r="88" spans="1:22" hidden="1">
      <c r="A88" s="27">
        <v>21</v>
      </c>
      <c r="B88" s="27">
        <v>18838</v>
      </c>
      <c r="C88" s="27"/>
      <c r="D88" s="27"/>
      <c r="E88" s="27"/>
      <c r="F88" s="27"/>
      <c r="G88" s="27"/>
      <c r="H88" s="41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1"/>
    </row>
    <row r="89" spans="1:22" hidden="1">
      <c r="A89" s="27">
        <v>22</v>
      </c>
      <c r="B89" s="27">
        <v>18838</v>
      </c>
      <c r="C89" s="27"/>
      <c r="D89" s="27"/>
      <c r="E89" s="27"/>
      <c r="F89" s="27"/>
      <c r="G89" s="27"/>
      <c r="H89" s="41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31"/>
    </row>
    <row r="90" spans="1:22" hidden="1">
      <c r="A90" s="27">
        <v>23</v>
      </c>
      <c r="B90" s="27">
        <v>18913</v>
      </c>
      <c r="C90" s="27"/>
      <c r="D90" s="27"/>
      <c r="E90" s="27"/>
      <c r="F90" s="27"/>
      <c r="G90" s="27"/>
      <c r="H90" s="4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1"/>
    </row>
    <row r="91" spans="1:22" hidden="1">
      <c r="A91" s="27">
        <v>24</v>
      </c>
      <c r="B91" s="27">
        <v>18128</v>
      </c>
      <c r="C91" s="27"/>
      <c r="D91" s="27"/>
      <c r="E91" s="27"/>
      <c r="F91" s="27"/>
      <c r="G91" s="27"/>
      <c r="H91" s="41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31"/>
    </row>
    <row r="92" spans="1:22" hidden="1">
      <c r="A92" s="27">
        <v>25</v>
      </c>
      <c r="B92" s="27">
        <v>18885</v>
      </c>
      <c r="C92" s="27"/>
      <c r="D92" s="27"/>
      <c r="E92" s="27"/>
      <c r="F92" s="27"/>
      <c r="G92" s="27"/>
      <c r="H92" s="41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31"/>
    </row>
    <row r="93" spans="1:22" hidden="1">
      <c r="A93" s="27">
        <v>26</v>
      </c>
      <c r="B93" s="27">
        <v>18922</v>
      </c>
      <c r="C93" s="27"/>
      <c r="D93" s="27"/>
      <c r="E93" s="27"/>
      <c r="F93" s="27"/>
      <c r="G93" s="27"/>
      <c r="H93" s="4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1"/>
    </row>
    <row r="94" spans="1:22" hidden="1">
      <c r="A94" s="27">
        <v>27</v>
      </c>
      <c r="B94" s="27">
        <v>18904</v>
      </c>
      <c r="C94" s="27"/>
      <c r="D94" s="27"/>
      <c r="E94" s="27"/>
      <c r="F94" s="27"/>
      <c r="G94" s="27"/>
      <c r="H94" s="41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31"/>
    </row>
    <row r="95" spans="1:22" hidden="1">
      <c r="A95" s="27">
        <v>28</v>
      </c>
      <c r="B95" s="27">
        <v>18851</v>
      </c>
      <c r="C95" s="27"/>
      <c r="D95" s="27"/>
      <c r="E95" s="27"/>
      <c r="F95" s="27"/>
      <c r="G95" s="27"/>
      <c r="H95" s="41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31"/>
    </row>
    <row r="96" spans="1:22" hidden="1">
      <c r="A96" s="27">
        <v>29</v>
      </c>
      <c r="B96" s="27">
        <v>18873</v>
      </c>
      <c r="C96" s="27"/>
      <c r="D96" s="27"/>
      <c r="E96" s="27"/>
      <c r="F96" s="27"/>
      <c r="G96" s="27"/>
      <c r="H96" s="4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/>
    </row>
    <row r="97" spans="1:22" hidden="1">
      <c r="A97" s="27">
        <v>30</v>
      </c>
      <c r="B97" s="27">
        <v>18813</v>
      </c>
      <c r="C97" s="27"/>
      <c r="D97" s="27"/>
      <c r="E97" s="27"/>
      <c r="F97" s="27"/>
      <c r="G97" s="27"/>
      <c r="H97" s="41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31"/>
    </row>
    <row r="98" spans="1:22" ht="26.25">
      <c r="A98" s="27">
        <v>31</v>
      </c>
      <c r="B98" s="27">
        <v>18856</v>
      </c>
      <c r="C98" s="27"/>
      <c r="D98" s="6" t="s">
        <v>21</v>
      </c>
      <c r="E98" s="33" t="s">
        <v>15</v>
      </c>
      <c r="F98" s="33" t="s">
        <v>23</v>
      </c>
      <c r="G98" s="33" t="s">
        <v>24</v>
      </c>
      <c r="H98" s="62" t="s">
        <v>31</v>
      </c>
      <c r="I98" s="35" t="s">
        <v>22</v>
      </c>
      <c r="J98" s="36" t="s">
        <v>25</v>
      </c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31"/>
    </row>
    <row r="99" spans="1:22" ht="17.25">
      <c r="A99" s="27"/>
      <c r="B99" s="64">
        <f>SUM(B68:B98)</f>
        <v>581263</v>
      </c>
      <c r="C99" s="64"/>
      <c r="D99" s="65">
        <f>B99</f>
        <v>581263</v>
      </c>
      <c r="E99" s="38">
        <v>495713</v>
      </c>
      <c r="F99" s="39">
        <v>156.41999999999999</v>
      </c>
      <c r="G99" s="38">
        <v>62354</v>
      </c>
      <c r="H99" s="67">
        <f>J99-E99-F99-G99</f>
        <v>24503.58</v>
      </c>
      <c r="I99" s="40">
        <f>E99+F99+G99</f>
        <v>558223.41999999993</v>
      </c>
      <c r="J99" s="43">
        <v>582727</v>
      </c>
      <c r="K99" s="38"/>
      <c r="L99" s="27"/>
      <c r="M99" s="27"/>
      <c r="N99" s="27"/>
      <c r="O99" s="27"/>
      <c r="P99" s="27"/>
      <c r="Q99" s="27"/>
      <c r="R99" s="27" t="s">
        <v>29</v>
      </c>
      <c r="S99" s="27"/>
      <c r="T99" s="27" t="s">
        <v>27</v>
      </c>
      <c r="U99" s="27"/>
      <c r="V99" s="31"/>
    </row>
    <row r="100" spans="1:22" ht="18" thickBot="1">
      <c r="A100" s="26"/>
      <c r="B100" s="26"/>
      <c r="C100" s="25"/>
      <c r="D100" s="26"/>
      <c r="E100" s="26"/>
      <c r="F100" s="26"/>
      <c r="G100" s="26"/>
      <c r="H100" s="45"/>
      <c r="I100" s="80">
        <f>I99-D99</f>
        <v>-23039.580000000075</v>
      </c>
      <c r="J100" s="81">
        <f>I99-J99</f>
        <v>-24503.580000000075</v>
      </c>
      <c r="K100" s="25"/>
      <c r="L100" s="26"/>
      <c r="M100" s="28">
        <f>J34+J66+J100</f>
        <v>-80690.484000000055</v>
      </c>
      <c r="N100" s="27">
        <v>46.52</v>
      </c>
      <c r="O100" s="28">
        <f>M100*N100</f>
        <v>-3753721.3156800028</v>
      </c>
      <c r="P100" s="27">
        <v>1.1200000000000001</v>
      </c>
      <c r="Q100" s="28">
        <f>O100*P100</f>
        <v>-4204167.8735616039</v>
      </c>
      <c r="R100" s="28">
        <f>Q100-O100</f>
        <v>-450446.55788160115</v>
      </c>
      <c r="S100" s="27">
        <v>0.2</v>
      </c>
      <c r="T100" s="28">
        <f>O100*S100</f>
        <v>-750744.26313600061</v>
      </c>
      <c r="U100" s="28">
        <f>R100+T100</f>
        <v>-1201190.8210176018</v>
      </c>
      <c r="V100" s="31"/>
    </row>
    <row r="101" spans="1:22">
      <c r="A101" s="27" t="s">
        <v>2</v>
      </c>
      <c r="B101" s="27"/>
      <c r="C101" s="27"/>
      <c r="D101" s="27"/>
      <c r="E101" s="27"/>
      <c r="F101" s="27"/>
      <c r="G101" s="27"/>
      <c r="H101" s="41"/>
      <c r="I101" s="82" t="s">
        <v>14</v>
      </c>
      <c r="J101" s="83" t="s">
        <v>25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31"/>
    </row>
    <row r="102" spans="1:22">
      <c r="A102" s="27">
        <v>1</v>
      </c>
      <c r="B102" s="27">
        <v>19092</v>
      </c>
      <c r="C102" s="27"/>
      <c r="D102" s="27"/>
      <c r="E102" s="27"/>
      <c r="F102" s="27"/>
      <c r="G102" s="27"/>
      <c r="H102" s="41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31"/>
    </row>
    <row r="103" spans="1:22" hidden="1">
      <c r="A103" s="27">
        <v>2</v>
      </c>
      <c r="B103" s="27">
        <v>18897</v>
      </c>
      <c r="C103" s="27"/>
      <c r="D103" s="27"/>
      <c r="E103" s="27"/>
      <c r="F103" s="27"/>
      <c r="G103" s="27"/>
      <c r="H103" s="41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31"/>
    </row>
    <row r="104" spans="1:22" hidden="1">
      <c r="A104" s="27">
        <v>3</v>
      </c>
      <c r="B104" s="27">
        <v>18811</v>
      </c>
      <c r="C104" s="27"/>
      <c r="D104" s="27"/>
      <c r="E104" s="27"/>
      <c r="F104" s="27"/>
      <c r="G104" s="27"/>
      <c r="H104" s="41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/>
    </row>
    <row r="105" spans="1:22" hidden="1">
      <c r="A105" s="27">
        <v>4</v>
      </c>
      <c r="B105" s="27">
        <v>18153</v>
      </c>
      <c r="C105" s="27"/>
      <c r="D105" s="27"/>
      <c r="E105" s="27"/>
      <c r="F105" s="27"/>
      <c r="G105" s="27"/>
      <c r="H105" s="41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31"/>
    </row>
    <row r="106" spans="1:22" hidden="1">
      <c r="A106" s="27">
        <v>5</v>
      </c>
      <c r="B106" s="27">
        <v>18796</v>
      </c>
      <c r="C106" s="27"/>
      <c r="D106" s="27"/>
      <c r="E106" s="27"/>
      <c r="F106" s="27"/>
      <c r="G106" s="27"/>
      <c r="H106" s="41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31"/>
    </row>
    <row r="107" spans="1:22" hidden="1">
      <c r="A107" s="27">
        <v>6</v>
      </c>
      <c r="B107" s="27">
        <v>18911</v>
      </c>
      <c r="C107" s="27"/>
      <c r="D107" s="27"/>
      <c r="E107" s="27"/>
      <c r="F107" s="27"/>
      <c r="G107" s="27"/>
      <c r="H107" s="41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31"/>
    </row>
    <row r="108" spans="1:22" hidden="1">
      <c r="A108" s="27">
        <v>7</v>
      </c>
      <c r="B108" s="27">
        <v>18826</v>
      </c>
      <c r="C108" s="27"/>
      <c r="D108" s="27"/>
      <c r="E108" s="27"/>
      <c r="F108" s="27"/>
      <c r="G108" s="27"/>
      <c r="H108" s="41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31"/>
    </row>
    <row r="109" spans="1:22" hidden="1">
      <c r="A109" s="27">
        <v>8</v>
      </c>
      <c r="B109" s="27">
        <v>18634</v>
      </c>
      <c r="C109" s="27"/>
      <c r="D109" s="27"/>
      <c r="E109" s="27"/>
      <c r="F109" s="27"/>
      <c r="G109" s="27"/>
      <c r="H109" s="41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31"/>
    </row>
    <row r="110" spans="1:22" hidden="1">
      <c r="A110" s="27">
        <v>9</v>
      </c>
      <c r="B110" s="27">
        <v>18904</v>
      </c>
      <c r="C110" s="27"/>
      <c r="D110" s="27"/>
      <c r="E110" s="27"/>
      <c r="F110" s="27"/>
      <c r="G110" s="27"/>
      <c r="H110" s="41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31"/>
    </row>
    <row r="111" spans="1:22" hidden="1">
      <c r="A111" s="27">
        <v>10</v>
      </c>
      <c r="B111" s="27">
        <v>17768</v>
      </c>
      <c r="C111" s="27"/>
      <c r="D111" s="27"/>
      <c r="E111" s="27"/>
      <c r="F111" s="27"/>
      <c r="G111" s="27"/>
      <c r="H111" s="41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31"/>
    </row>
    <row r="112" spans="1:22" hidden="1">
      <c r="A112" s="27">
        <v>11</v>
      </c>
      <c r="B112" s="27">
        <v>17925</v>
      </c>
      <c r="C112" s="27"/>
      <c r="D112" s="27"/>
      <c r="E112" s="27"/>
      <c r="F112" s="27"/>
      <c r="G112" s="27"/>
      <c r="H112" s="41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31"/>
    </row>
    <row r="113" spans="1:22" hidden="1">
      <c r="A113" s="27">
        <v>12</v>
      </c>
      <c r="B113" s="27">
        <v>18684</v>
      </c>
      <c r="C113" s="27"/>
      <c r="D113" s="27"/>
      <c r="E113" s="27"/>
      <c r="F113" s="27"/>
      <c r="G113" s="27"/>
      <c r="H113" s="41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</row>
    <row r="114" spans="1:22" hidden="1">
      <c r="A114" s="27">
        <v>13</v>
      </c>
      <c r="B114" s="27">
        <v>18678</v>
      </c>
      <c r="C114" s="27"/>
      <c r="D114" s="27"/>
      <c r="E114" s="27"/>
      <c r="F114" s="27"/>
      <c r="G114" s="27"/>
      <c r="H114" s="41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31"/>
    </row>
    <row r="115" spans="1:22" hidden="1">
      <c r="A115" s="27">
        <v>14</v>
      </c>
      <c r="B115" s="27">
        <v>18557</v>
      </c>
      <c r="C115" s="27"/>
      <c r="D115" s="27"/>
      <c r="E115" s="27"/>
      <c r="F115" s="27"/>
      <c r="G115" s="27"/>
      <c r="H115" s="41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31"/>
    </row>
    <row r="116" spans="1:22" hidden="1">
      <c r="A116" s="27">
        <v>15</v>
      </c>
      <c r="B116" s="27">
        <v>18741</v>
      </c>
      <c r="C116" s="27"/>
      <c r="D116" s="27"/>
      <c r="E116" s="27"/>
      <c r="F116" s="27"/>
      <c r="G116" s="27"/>
      <c r="H116" s="41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31"/>
    </row>
    <row r="117" spans="1:22" hidden="1">
      <c r="A117" s="27">
        <v>16</v>
      </c>
      <c r="B117" s="27">
        <v>18684</v>
      </c>
      <c r="C117" s="27"/>
      <c r="D117" s="27"/>
      <c r="E117" s="27"/>
      <c r="F117" s="27"/>
      <c r="G117" s="27"/>
      <c r="H117" s="41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31"/>
    </row>
    <row r="118" spans="1:22" hidden="1">
      <c r="A118" s="27">
        <v>17</v>
      </c>
      <c r="B118" s="27">
        <v>18799</v>
      </c>
      <c r="C118" s="27"/>
      <c r="D118" s="27"/>
      <c r="E118" s="27"/>
      <c r="F118" s="27"/>
      <c r="G118" s="27"/>
      <c r="H118" s="41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31"/>
    </row>
    <row r="119" spans="1:22" hidden="1">
      <c r="A119" s="27">
        <v>18</v>
      </c>
      <c r="B119" s="27">
        <v>18908</v>
      </c>
      <c r="C119" s="27"/>
      <c r="D119" s="27"/>
      <c r="E119" s="27"/>
      <c r="F119" s="27"/>
      <c r="G119" s="27"/>
      <c r="H119" s="41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31"/>
    </row>
    <row r="120" spans="1:22" hidden="1">
      <c r="A120" s="27">
        <v>19</v>
      </c>
      <c r="B120" s="27">
        <v>18850</v>
      </c>
      <c r="C120" s="27"/>
      <c r="D120" s="27"/>
      <c r="E120" s="27"/>
      <c r="F120" s="27"/>
      <c r="G120" s="27"/>
      <c r="H120" s="41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31"/>
    </row>
    <row r="121" spans="1:22" hidden="1">
      <c r="A121" s="27">
        <v>20</v>
      </c>
      <c r="B121" s="27">
        <v>18655</v>
      </c>
      <c r="C121" s="27"/>
      <c r="D121" s="27"/>
      <c r="E121" s="27"/>
      <c r="F121" s="27"/>
      <c r="G121" s="27"/>
      <c r="H121" s="41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31"/>
    </row>
    <row r="122" spans="1:22" hidden="1">
      <c r="A122" s="27">
        <v>21</v>
      </c>
      <c r="B122" s="27">
        <v>18575</v>
      </c>
      <c r="C122" s="27"/>
      <c r="D122" s="27"/>
      <c r="E122" s="27"/>
      <c r="F122" s="27"/>
      <c r="G122" s="27"/>
      <c r="H122" s="41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31"/>
    </row>
    <row r="123" spans="1:22" hidden="1">
      <c r="A123" s="27">
        <v>22</v>
      </c>
      <c r="B123" s="27">
        <v>12931</v>
      </c>
      <c r="C123" s="27"/>
      <c r="D123" s="27"/>
      <c r="E123" s="27"/>
      <c r="F123" s="27"/>
      <c r="G123" s="27"/>
      <c r="H123" s="41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31"/>
    </row>
    <row r="124" spans="1:22" hidden="1">
      <c r="A124" s="27">
        <v>23</v>
      </c>
      <c r="B124" s="27">
        <v>14253</v>
      </c>
      <c r="C124" s="27"/>
      <c r="D124" s="27"/>
      <c r="E124" s="27"/>
      <c r="F124" s="27"/>
      <c r="G124" s="27"/>
      <c r="H124" s="41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31"/>
    </row>
    <row r="125" spans="1:22" hidden="1">
      <c r="A125" s="27">
        <v>24</v>
      </c>
      <c r="B125" s="27">
        <v>17890</v>
      </c>
      <c r="C125" s="27"/>
      <c r="D125" s="27"/>
      <c r="E125" s="27"/>
      <c r="F125" s="27"/>
      <c r="G125" s="27"/>
      <c r="H125" s="41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31"/>
    </row>
    <row r="126" spans="1:22" hidden="1">
      <c r="A126" s="27">
        <v>25</v>
      </c>
      <c r="B126" s="27">
        <v>18432</v>
      </c>
      <c r="C126" s="27"/>
      <c r="D126" s="27"/>
      <c r="E126" s="27"/>
      <c r="F126" s="27"/>
      <c r="G126" s="27"/>
      <c r="H126" s="41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31"/>
    </row>
    <row r="127" spans="1:22" hidden="1">
      <c r="A127" s="27">
        <v>26</v>
      </c>
      <c r="B127" s="27">
        <v>18670</v>
      </c>
      <c r="C127" s="27"/>
      <c r="D127" s="27"/>
      <c r="E127" s="27"/>
      <c r="F127" s="27"/>
      <c r="G127" s="27"/>
      <c r="H127" s="41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31"/>
    </row>
    <row r="128" spans="1:22" hidden="1">
      <c r="A128" s="27">
        <v>27</v>
      </c>
      <c r="B128" s="27">
        <v>18769</v>
      </c>
      <c r="C128" s="27"/>
      <c r="D128" s="27"/>
      <c r="E128" s="27"/>
      <c r="F128" s="27"/>
      <c r="G128" s="27"/>
      <c r="H128" s="41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31"/>
    </row>
    <row r="129" spans="1:22" hidden="1">
      <c r="A129" s="27">
        <v>28</v>
      </c>
      <c r="B129" s="27">
        <v>18896</v>
      </c>
      <c r="C129" s="27"/>
      <c r="D129" s="27"/>
      <c r="E129" s="27"/>
      <c r="F129" s="27"/>
      <c r="G129" s="27"/>
      <c r="H129" s="41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31"/>
    </row>
    <row r="130" spans="1:22" hidden="1">
      <c r="A130" s="27">
        <v>29</v>
      </c>
      <c r="B130" s="27">
        <v>18780</v>
      </c>
      <c r="C130" s="27"/>
      <c r="D130" s="27"/>
      <c r="E130" s="27"/>
      <c r="F130" s="27"/>
      <c r="G130" s="27"/>
      <c r="H130" s="41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31"/>
    </row>
    <row r="131" spans="1:22" ht="26.25">
      <c r="A131" s="27">
        <v>30</v>
      </c>
      <c r="B131" s="27">
        <v>18601</v>
      </c>
      <c r="C131" s="27"/>
      <c r="D131" s="6" t="s">
        <v>21</v>
      </c>
      <c r="E131" s="33" t="s">
        <v>15</v>
      </c>
      <c r="F131" s="33" t="s">
        <v>23</v>
      </c>
      <c r="G131" s="33" t="s">
        <v>24</v>
      </c>
      <c r="H131" s="62" t="s">
        <v>31</v>
      </c>
      <c r="I131" s="35" t="s">
        <v>22</v>
      </c>
      <c r="J131" s="36" t="s">
        <v>25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31"/>
    </row>
    <row r="132" spans="1:22" ht="17.25">
      <c r="A132" s="27"/>
      <c r="B132" s="64">
        <f>SUM(B102:B131)</f>
        <v>549070</v>
      </c>
      <c r="C132" s="64"/>
      <c r="D132" s="65">
        <f>B132</f>
        <v>549070</v>
      </c>
      <c r="E132" s="38">
        <v>483761.179</v>
      </c>
      <c r="F132" s="39">
        <v>156.41999999999999</v>
      </c>
      <c r="G132" s="38">
        <v>60727.98</v>
      </c>
      <c r="H132" s="67">
        <f>J132-E132-F132-G132</f>
        <v>5975.4209999999948</v>
      </c>
      <c r="I132" s="40">
        <f>E132+F132+G132</f>
        <v>544645.57900000003</v>
      </c>
      <c r="J132" s="43">
        <v>550621</v>
      </c>
      <c r="K132" s="38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31"/>
    </row>
    <row r="133" spans="1:22" ht="17.25">
      <c r="A133" s="27"/>
      <c r="B133" s="27"/>
      <c r="C133" s="27"/>
      <c r="D133" s="27"/>
      <c r="E133" s="27"/>
      <c r="F133" s="27"/>
      <c r="G133" s="27"/>
      <c r="H133" s="41"/>
      <c r="I133" s="42">
        <f>I132-D132</f>
        <v>-4424.420999999973</v>
      </c>
      <c r="J133" s="84">
        <f>I132-J132</f>
        <v>-5975.420999999973</v>
      </c>
      <c r="K133" s="28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31"/>
    </row>
    <row r="134" spans="1:22">
      <c r="A134" s="27" t="s">
        <v>3</v>
      </c>
      <c r="B134" s="27"/>
      <c r="C134" s="27"/>
      <c r="D134" s="27"/>
      <c r="E134" s="27"/>
      <c r="F134" s="27"/>
      <c r="G134" s="27"/>
      <c r="H134" s="41"/>
      <c r="I134" s="44" t="s">
        <v>14</v>
      </c>
      <c r="J134" s="36" t="s">
        <v>25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31"/>
    </row>
    <row r="135" spans="1:22" hidden="1">
      <c r="A135" s="27">
        <v>1</v>
      </c>
      <c r="B135" s="27">
        <v>18507</v>
      </c>
      <c r="C135" s="27"/>
      <c r="D135" s="27"/>
      <c r="E135" s="27"/>
      <c r="F135" s="27"/>
      <c r="G135" s="27"/>
      <c r="H135" s="41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31"/>
    </row>
    <row r="136" spans="1:22" hidden="1">
      <c r="A136" s="27">
        <v>2</v>
      </c>
      <c r="B136" s="27">
        <v>18541</v>
      </c>
      <c r="C136" s="27"/>
      <c r="D136" s="27"/>
      <c r="E136" s="27"/>
      <c r="F136" s="27"/>
      <c r="G136" s="27"/>
      <c r="H136" s="41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/>
    </row>
    <row r="137" spans="1:22" hidden="1">
      <c r="A137" s="27">
        <v>3</v>
      </c>
      <c r="B137" s="27">
        <v>18439</v>
      </c>
      <c r="C137" s="27"/>
      <c r="D137" s="27"/>
      <c r="E137" s="27"/>
      <c r="F137" s="27"/>
      <c r="G137" s="27"/>
      <c r="H137" s="41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31"/>
    </row>
    <row r="138" spans="1:22" hidden="1">
      <c r="A138" s="27">
        <v>4</v>
      </c>
      <c r="B138" s="27">
        <v>18409</v>
      </c>
      <c r="C138" s="27"/>
      <c r="D138" s="27"/>
      <c r="E138" s="27"/>
      <c r="F138" s="27"/>
      <c r="G138" s="27"/>
      <c r="H138" s="41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31"/>
    </row>
    <row r="139" spans="1:22" hidden="1">
      <c r="A139" s="27">
        <v>5</v>
      </c>
      <c r="B139" s="27">
        <v>18336</v>
      </c>
      <c r="C139" s="27"/>
      <c r="D139" s="27"/>
      <c r="E139" s="27"/>
      <c r="F139" s="27"/>
      <c r="G139" s="27"/>
      <c r="H139" s="41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/>
    </row>
    <row r="140" spans="1:22" hidden="1">
      <c r="A140" s="27">
        <v>6</v>
      </c>
      <c r="B140" s="27">
        <v>18372</v>
      </c>
      <c r="C140" s="27"/>
      <c r="D140" s="27"/>
      <c r="E140" s="27"/>
      <c r="F140" s="27"/>
      <c r="G140" s="27"/>
      <c r="H140" s="41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31"/>
    </row>
    <row r="141" spans="1:22" hidden="1">
      <c r="A141" s="27">
        <v>7</v>
      </c>
      <c r="B141" s="27">
        <v>18351</v>
      </c>
      <c r="C141" s="27"/>
      <c r="D141" s="27"/>
      <c r="E141" s="27"/>
      <c r="F141" s="27"/>
      <c r="G141" s="27"/>
      <c r="H141" s="41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31"/>
    </row>
    <row r="142" spans="1:22" hidden="1">
      <c r="A142" s="27">
        <v>8</v>
      </c>
      <c r="B142" s="27">
        <v>18314</v>
      </c>
      <c r="C142" s="27"/>
      <c r="D142" s="27"/>
      <c r="E142" s="27"/>
      <c r="F142" s="27"/>
      <c r="G142" s="27"/>
      <c r="H142" s="41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31"/>
    </row>
    <row r="143" spans="1:22" hidden="1">
      <c r="A143" s="27">
        <v>9</v>
      </c>
      <c r="B143" s="27">
        <v>18274</v>
      </c>
      <c r="C143" s="27"/>
      <c r="D143" s="27"/>
      <c r="E143" s="27"/>
      <c r="F143" s="27"/>
      <c r="G143" s="27"/>
      <c r="H143" s="41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31"/>
    </row>
    <row r="144" spans="1:22" hidden="1">
      <c r="A144" s="27">
        <v>10</v>
      </c>
      <c r="B144" s="27">
        <v>18258</v>
      </c>
      <c r="C144" s="27"/>
      <c r="D144" s="27"/>
      <c r="E144" s="27"/>
      <c r="F144" s="27"/>
      <c r="G144" s="27"/>
      <c r="H144" s="4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31"/>
    </row>
    <row r="145" spans="1:22" hidden="1">
      <c r="A145" s="27">
        <v>11</v>
      </c>
      <c r="B145" s="27">
        <v>18274</v>
      </c>
      <c r="C145" s="27"/>
      <c r="D145" s="27"/>
      <c r="E145" s="27"/>
      <c r="F145" s="27"/>
      <c r="G145" s="27"/>
      <c r="H145" s="41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31"/>
    </row>
    <row r="146" spans="1:22" hidden="1">
      <c r="A146" s="27">
        <v>12</v>
      </c>
      <c r="B146" s="27">
        <v>18208</v>
      </c>
      <c r="C146" s="27"/>
      <c r="D146" s="27"/>
      <c r="E146" s="27"/>
      <c r="F146" s="27"/>
      <c r="G146" s="27"/>
      <c r="H146" s="41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31"/>
    </row>
    <row r="147" spans="1:22" hidden="1">
      <c r="A147" s="27">
        <v>13</v>
      </c>
      <c r="B147" s="27">
        <v>18219</v>
      </c>
      <c r="C147" s="27"/>
      <c r="D147" s="27"/>
      <c r="E147" s="27"/>
      <c r="F147" s="27"/>
      <c r="G147" s="27"/>
      <c r="H147" s="41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31"/>
    </row>
    <row r="148" spans="1:22" hidden="1">
      <c r="A148" s="27">
        <v>14</v>
      </c>
      <c r="B148" s="27">
        <v>18227</v>
      </c>
      <c r="C148" s="27"/>
      <c r="D148" s="27"/>
      <c r="E148" s="27"/>
      <c r="F148" s="27"/>
      <c r="G148" s="27"/>
      <c r="H148" s="41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31"/>
    </row>
    <row r="149" spans="1:22" hidden="1">
      <c r="A149" s="27">
        <v>15</v>
      </c>
      <c r="B149" s="27">
        <v>18181</v>
      </c>
      <c r="C149" s="27"/>
      <c r="D149" s="27"/>
      <c r="E149" s="27"/>
      <c r="F149" s="27"/>
      <c r="G149" s="27"/>
      <c r="H149" s="41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31"/>
    </row>
    <row r="150" spans="1:22" hidden="1">
      <c r="A150" s="27">
        <v>16</v>
      </c>
      <c r="B150" s="27">
        <v>18169</v>
      </c>
      <c r="C150" s="27"/>
      <c r="D150" s="27"/>
      <c r="E150" s="27"/>
      <c r="F150" s="27"/>
      <c r="G150" s="27"/>
      <c r="H150" s="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31"/>
    </row>
    <row r="151" spans="1:22" hidden="1">
      <c r="A151" s="27">
        <v>17</v>
      </c>
      <c r="B151" s="27">
        <v>18155</v>
      </c>
      <c r="C151" s="27"/>
      <c r="D151" s="27"/>
      <c r="E151" s="27"/>
      <c r="F151" s="27"/>
      <c r="G151" s="27"/>
      <c r="H151" s="41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31"/>
    </row>
    <row r="152" spans="1:22" hidden="1">
      <c r="A152" s="27">
        <v>18</v>
      </c>
      <c r="B152" s="27">
        <v>18170</v>
      </c>
      <c r="C152" s="27"/>
      <c r="D152" s="27"/>
      <c r="E152" s="27"/>
      <c r="F152" s="27"/>
      <c r="G152" s="27"/>
      <c r="H152" s="41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31"/>
    </row>
    <row r="153" spans="1:22" hidden="1">
      <c r="A153" s="27">
        <v>19</v>
      </c>
      <c r="B153" s="27">
        <v>18136</v>
      </c>
      <c r="C153" s="27"/>
      <c r="D153" s="27"/>
      <c r="E153" s="27"/>
      <c r="F153" s="27"/>
      <c r="G153" s="27"/>
      <c r="H153" s="41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31"/>
    </row>
    <row r="154" spans="1:22" hidden="1">
      <c r="A154" s="27">
        <v>20</v>
      </c>
      <c r="B154" s="27">
        <v>18205</v>
      </c>
      <c r="C154" s="27"/>
      <c r="D154" s="27"/>
      <c r="E154" s="27"/>
      <c r="F154" s="27"/>
      <c r="G154" s="27"/>
      <c r="H154" s="41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31"/>
    </row>
    <row r="155" spans="1:22" hidden="1">
      <c r="A155" s="27">
        <v>21</v>
      </c>
      <c r="B155" s="27">
        <v>18250</v>
      </c>
      <c r="C155" s="27"/>
      <c r="D155" s="27"/>
      <c r="E155" s="27"/>
      <c r="F155" s="27"/>
      <c r="G155" s="27"/>
      <c r="H155" s="41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31"/>
    </row>
    <row r="156" spans="1:22" hidden="1">
      <c r="A156" s="27">
        <v>22</v>
      </c>
      <c r="B156" s="27">
        <v>18458</v>
      </c>
      <c r="C156" s="27"/>
      <c r="D156" s="27"/>
      <c r="E156" s="27"/>
      <c r="F156" s="27"/>
      <c r="G156" s="27"/>
      <c r="H156" s="41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31"/>
    </row>
    <row r="157" spans="1:22" hidden="1">
      <c r="A157" s="27">
        <v>23</v>
      </c>
      <c r="B157" s="27">
        <v>18432</v>
      </c>
      <c r="C157" s="27"/>
      <c r="D157" s="27"/>
      <c r="E157" s="27"/>
      <c r="F157" s="27"/>
      <c r="G157" s="27"/>
      <c r="H157" s="41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31"/>
    </row>
    <row r="158" spans="1:22" hidden="1">
      <c r="A158" s="27">
        <v>24</v>
      </c>
      <c r="B158" s="27">
        <v>18232</v>
      </c>
      <c r="C158" s="27"/>
      <c r="D158" s="27"/>
      <c r="E158" s="27"/>
      <c r="F158" s="27"/>
      <c r="G158" s="27"/>
      <c r="H158" s="41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1"/>
    </row>
    <row r="159" spans="1:22" hidden="1">
      <c r="A159" s="27">
        <v>25</v>
      </c>
      <c r="B159" s="27">
        <v>16414</v>
      </c>
      <c r="C159" s="27"/>
      <c r="D159" s="27"/>
      <c r="E159" s="27"/>
      <c r="F159" s="27"/>
      <c r="G159" s="27"/>
      <c r="H159" s="41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31"/>
    </row>
    <row r="160" spans="1:22" hidden="1">
      <c r="A160" s="27">
        <v>26</v>
      </c>
      <c r="B160" s="27">
        <v>18190</v>
      </c>
      <c r="C160" s="27"/>
      <c r="D160" s="27"/>
      <c r="E160" s="27"/>
      <c r="F160" s="27"/>
      <c r="G160" s="27"/>
      <c r="H160" s="41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31"/>
    </row>
    <row r="161" spans="1:22" hidden="1">
      <c r="A161" s="27">
        <v>27</v>
      </c>
      <c r="B161" s="27">
        <v>18149</v>
      </c>
      <c r="C161" s="27"/>
      <c r="D161" s="27"/>
      <c r="E161" s="27"/>
      <c r="F161" s="27"/>
      <c r="G161" s="27"/>
      <c r="H161" s="41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31"/>
    </row>
    <row r="162" spans="1:22" hidden="1">
      <c r="A162" s="27">
        <v>28</v>
      </c>
      <c r="B162" s="27">
        <v>18304</v>
      </c>
      <c r="C162" s="27"/>
      <c r="D162" s="27"/>
      <c r="E162" s="27"/>
      <c r="F162" s="27"/>
      <c r="G162" s="27"/>
      <c r="H162" s="41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31"/>
    </row>
    <row r="163" spans="1:22" hidden="1">
      <c r="A163" s="27">
        <v>29</v>
      </c>
      <c r="B163" s="27">
        <v>18371</v>
      </c>
      <c r="C163" s="27"/>
      <c r="D163" s="27"/>
      <c r="E163" s="27"/>
      <c r="F163" s="27"/>
      <c r="G163" s="27"/>
      <c r="H163" s="41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31"/>
    </row>
    <row r="164" spans="1:22" hidden="1">
      <c r="A164" s="27">
        <v>30</v>
      </c>
      <c r="B164" s="27">
        <v>18348</v>
      </c>
      <c r="C164" s="27"/>
      <c r="D164" s="27"/>
      <c r="E164" s="27"/>
      <c r="F164" s="27"/>
      <c r="G164" s="27"/>
      <c r="H164" s="41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31"/>
    </row>
    <row r="165" spans="1:22" ht="34.9" hidden="1" customHeight="1">
      <c r="A165" s="27">
        <v>31</v>
      </c>
      <c r="B165" s="27">
        <v>18330</v>
      </c>
      <c r="C165" s="27"/>
      <c r="D165" s="6" t="s">
        <v>21</v>
      </c>
      <c r="E165" s="33" t="s">
        <v>15</v>
      </c>
      <c r="F165" s="33" t="s">
        <v>23</v>
      </c>
      <c r="G165" s="33" t="s">
        <v>24</v>
      </c>
      <c r="H165" s="34"/>
      <c r="I165" s="35" t="s">
        <v>22</v>
      </c>
      <c r="J165" s="36" t="s">
        <v>25</v>
      </c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31"/>
    </row>
    <row r="166" spans="1:22" ht="17.25">
      <c r="A166" s="27"/>
      <c r="B166" s="64">
        <f>SUM(B135:B165)</f>
        <v>565223</v>
      </c>
      <c r="C166" s="64"/>
      <c r="D166" s="65">
        <f>B166</f>
        <v>565223</v>
      </c>
      <c r="E166" s="38">
        <v>497996.22399999999</v>
      </c>
      <c r="F166" s="39">
        <v>156.41999999999999</v>
      </c>
      <c r="G166" s="27">
        <v>62514.372000000003</v>
      </c>
      <c r="H166" s="67">
        <f>J166-E166-F166-G166</f>
        <v>5939.9840000000113</v>
      </c>
      <c r="I166" s="40">
        <f>E166+F166+G166</f>
        <v>560667.01599999995</v>
      </c>
      <c r="J166" s="38">
        <v>566607</v>
      </c>
      <c r="K166" s="3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31"/>
    </row>
    <row r="167" spans="1:22" ht="17.25">
      <c r="A167" s="27"/>
      <c r="B167" s="27"/>
      <c r="C167" s="27"/>
      <c r="D167" s="27"/>
      <c r="E167" s="27"/>
      <c r="F167" s="27"/>
      <c r="G167" s="27"/>
      <c r="H167" s="41"/>
      <c r="I167" s="42">
        <f>I166-D166</f>
        <v>-4555.9840000000549</v>
      </c>
      <c r="J167" s="84">
        <f>I166-J166</f>
        <v>-5939.9840000000549</v>
      </c>
      <c r="K167" s="2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31"/>
    </row>
    <row r="168" spans="1:22">
      <c r="A168" s="27" t="s">
        <v>4</v>
      </c>
      <c r="B168" s="27"/>
      <c r="C168" s="27"/>
      <c r="D168" s="27"/>
      <c r="E168" s="27"/>
      <c r="F168" s="27"/>
      <c r="G168" s="27"/>
      <c r="H168" s="41"/>
      <c r="I168" s="44" t="s">
        <v>14</v>
      </c>
      <c r="J168" s="36" t="s">
        <v>25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31"/>
    </row>
    <row r="169" spans="1:22" hidden="1">
      <c r="A169" s="27">
        <v>1</v>
      </c>
      <c r="B169" s="27">
        <v>18282</v>
      </c>
      <c r="C169" s="27"/>
      <c r="D169" s="27"/>
      <c r="E169" s="27"/>
      <c r="F169" s="27"/>
      <c r="G169" s="27"/>
      <c r="H169" s="41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31"/>
    </row>
    <row r="170" spans="1:22" hidden="1">
      <c r="A170" s="27">
        <v>2</v>
      </c>
      <c r="B170" s="27">
        <v>18310</v>
      </c>
      <c r="C170" s="27"/>
      <c r="D170" s="27"/>
      <c r="E170" s="27"/>
      <c r="F170" s="27"/>
      <c r="G170" s="27"/>
      <c r="H170" s="41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31"/>
    </row>
    <row r="171" spans="1:22" hidden="1">
      <c r="A171" s="27">
        <v>3</v>
      </c>
      <c r="B171" s="27">
        <v>18230</v>
      </c>
      <c r="C171" s="27"/>
      <c r="D171" s="27"/>
      <c r="E171" s="27"/>
      <c r="F171" s="27"/>
      <c r="G171" s="27"/>
      <c r="H171" s="41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31"/>
    </row>
    <row r="172" spans="1:22" hidden="1">
      <c r="A172" s="27">
        <v>4</v>
      </c>
      <c r="B172" s="27">
        <v>18206</v>
      </c>
      <c r="C172" s="27"/>
      <c r="D172" s="27"/>
      <c r="E172" s="27"/>
      <c r="F172" s="27"/>
      <c r="G172" s="27"/>
      <c r="H172" s="41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31"/>
    </row>
    <row r="173" spans="1:22" hidden="1">
      <c r="A173" s="27">
        <v>5</v>
      </c>
      <c r="B173" s="27">
        <v>18125</v>
      </c>
      <c r="C173" s="27"/>
      <c r="D173" s="27"/>
      <c r="E173" s="27"/>
      <c r="F173" s="27"/>
      <c r="G173" s="27"/>
      <c r="H173" s="41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31"/>
    </row>
    <row r="174" spans="1:22" hidden="1">
      <c r="A174" s="27">
        <v>6</v>
      </c>
      <c r="B174" s="27">
        <v>17409</v>
      </c>
      <c r="C174" s="27"/>
      <c r="D174" s="27"/>
      <c r="E174" s="27"/>
      <c r="F174" s="27"/>
      <c r="G174" s="27"/>
      <c r="H174" s="41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31"/>
    </row>
    <row r="175" spans="1:22" hidden="1">
      <c r="A175" s="27">
        <v>7</v>
      </c>
      <c r="B175" s="27">
        <v>18028</v>
      </c>
      <c r="C175" s="27"/>
      <c r="D175" s="27"/>
      <c r="E175" s="27"/>
      <c r="F175" s="27"/>
      <c r="G175" s="27"/>
      <c r="H175" s="41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31"/>
    </row>
    <row r="176" spans="1:22" hidden="1">
      <c r="A176" s="27">
        <v>8</v>
      </c>
      <c r="B176" s="27">
        <v>18004</v>
      </c>
      <c r="C176" s="27"/>
      <c r="D176" s="27"/>
      <c r="E176" s="27"/>
      <c r="F176" s="27"/>
      <c r="G176" s="27"/>
      <c r="H176" s="41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31"/>
    </row>
    <row r="177" spans="1:22" hidden="1">
      <c r="A177" s="27">
        <v>9</v>
      </c>
      <c r="B177" s="27">
        <v>17957</v>
      </c>
      <c r="C177" s="27"/>
      <c r="D177" s="27"/>
      <c r="E177" s="27"/>
      <c r="F177" s="27"/>
      <c r="G177" s="27"/>
      <c r="H177" s="41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31"/>
    </row>
    <row r="178" spans="1:22" hidden="1">
      <c r="A178" s="27">
        <v>10</v>
      </c>
      <c r="B178" s="27">
        <v>17730</v>
      </c>
      <c r="C178" s="27"/>
      <c r="D178" s="27"/>
      <c r="E178" s="27"/>
      <c r="F178" s="27"/>
      <c r="G178" s="27"/>
      <c r="H178" s="41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31"/>
    </row>
    <row r="179" spans="1:22" hidden="1">
      <c r="A179" s="27">
        <v>11</v>
      </c>
      <c r="B179" s="27">
        <v>18131</v>
      </c>
      <c r="C179" s="27"/>
      <c r="D179" s="27"/>
      <c r="E179" s="27"/>
      <c r="F179" s="27"/>
      <c r="G179" s="27"/>
      <c r="H179" s="41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31"/>
    </row>
    <row r="180" spans="1:22" hidden="1">
      <c r="A180" s="27">
        <v>12</v>
      </c>
      <c r="B180" s="27">
        <v>17642</v>
      </c>
      <c r="C180" s="27"/>
      <c r="D180" s="27"/>
      <c r="E180" s="27"/>
      <c r="F180" s="27"/>
      <c r="G180" s="27"/>
      <c r="H180" s="41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31"/>
    </row>
    <row r="181" spans="1:22" hidden="1">
      <c r="A181" s="27">
        <v>13</v>
      </c>
      <c r="B181" s="27">
        <v>18056</v>
      </c>
      <c r="C181" s="27"/>
      <c r="D181" s="27"/>
      <c r="E181" s="27"/>
      <c r="F181" s="27"/>
      <c r="G181" s="27"/>
      <c r="H181" s="41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31"/>
    </row>
    <row r="182" spans="1:22" hidden="1">
      <c r="A182" s="27">
        <v>14</v>
      </c>
      <c r="B182" s="27">
        <v>18368</v>
      </c>
      <c r="C182" s="27"/>
      <c r="D182" s="27"/>
      <c r="E182" s="27"/>
      <c r="F182" s="27"/>
      <c r="G182" s="27"/>
      <c r="H182" s="41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31"/>
    </row>
    <row r="183" spans="1:22" hidden="1">
      <c r="A183" s="27">
        <v>15</v>
      </c>
      <c r="B183" s="27">
        <v>18458</v>
      </c>
      <c r="C183" s="27"/>
      <c r="D183" s="27"/>
      <c r="E183" s="27"/>
      <c r="F183" s="27"/>
      <c r="G183" s="27"/>
      <c r="H183" s="41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31"/>
    </row>
    <row r="184" spans="1:22" hidden="1">
      <c r="A184" s="27">
        <v>16</v>
      </c>
      <c r="B184" s="27">
        <v>18348</v>
      </c>
      <c r="C184" s="27"/>
      <c r="D184" s="27"/>
      <c r="E184" s="27"/>
      <c r="F184" s="27"/>
      <c r="G184" s="27"/>
      <c r="H184" s="41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31"/>
    </row>
    <row r="185" spans="1:22" hidden="1">
      <c r="A185" s="27">
        <v>17</v>
      </c>
      <c r="B185" s="27">
        <v>18603</v>
      </c>
      <c r="C185" s="27"/>
      <c r="D185" s="27"/>
      <c r="E185" s="27"/>
      <c r="F185" s="27"/>
      <c r="G185" s="27"/>
      <c r="H185" s="41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31"/>
    </row>
    <row r="186" spans="1:22" hidden="1">
      <c r="A186" s="27">
        <v>18</v>
      </c>
      <c r="B186" s="27">
        <v>18665</v>
      </c>
      <c r="C186" s="27"/>
      <c r="D186" s="27"/>
      <c r="E186" s="27"/>
      <c r="F186" s="27"/>
      <c r="G186" s="27"/>
      <c r="H186" s="41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31"/>
    </row>
    <row r="187" spans="1:22" hidden="1">
      <c r="A187" s="27">
        <v>19</v>
      </c>
      <c r="B187" s="27">
        <v>19196</v>
      </c>
      <c r="C187" s="27"/>
      <c r="D187" s="27"/>
      <c r="E187" s="27"/>
      <c r="F187" s="27"/>
      <c r="G187" s="27"/>
      <c r="H187" s="41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31"/>
    </row>
    <row r="188" spans="1:22" hidden="1">
      <c r="A188" s="27">
        <v>20</v>
      </c>
      <c r="B188" s="27">
        <v>19141</v>
      </c>
      <c r="C188" s="27"/>
      <c r="D188" s="27"/>
      <c r="E188" s="27"/>
      <c r="F188" s="27"/>
      <c r="G188" s="27"/>
      <c r="H188" s="41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31"/>
    </row>
    <row r="189" spans="1:22" hidden="1">
      <c r="A189" s="27">
        <v>21</v>
      </c>
      <c r="B189" s="27">
        <v>18594</v>
      </c>
      <c r="C189" s="27"/>
      <c r="D189" s="27"/>
      <c r="E189" s="27"/>
      <c r="F189" s="27"/>
      <c r="G189" s="27"/>
      <c r="H189" s="41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31"/>
    </row>
    <row r="190" spans="1:22" hidden="1">
      <c r="A190" s="27">
        <v>22</v>
      </c>
      <c r="B190" s="27">
        <v>18425</v>
      </c>
      <c r="C190" s="27"/>
      <c r="D190" s="27"/>
      <c r="E190" s="27"/>
      <c r="F190" s="27"/>
      <c r="G190" s="27"/>
      <c r="H190" s="41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31"/>
    </row>
    <row r="191" spans="1:22" hidden="1">
      <c r="A191" s="27">
        <v>23</v>
      </c>
      <c r="B191" s="27">
        <v>17342</v>
      </c>
      <c r="C191" s="27"/>
      <c r="D191" s="27"/>
      <c r="E191" s="27"/>
      <c r="F191" s="27"/>
      <c r="G191" s="27"/>
      <c r="H191" s="41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31"/>
    </row>
    <row r="192" spans="1:22" hidden="1">
      <c r="A192" s="27">
        <v>24</v>
      </c>
      <c r="B192" s="27">
        <v>18806</v>
      </c>
      <c r="C192" s="27"/>
      <c r="D192" s="27"/>
      <c r="E192" s="27"/>
      <c r="F192" s="27"/>
      <c r="G192" s="27"/>
      <c r="H192" s="41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31"/>
    </row>
    <row r="193" spans="1:22" hidden="1">
      <c r="A193" s="27">
        <v>25</v>
      </c>
      <c r="B193" s="27">
        <v>19152</v>
      </c>
      <c r="C193" s="27"/>
      <c r="D193" s="27"/>
      <c r="E193" s="27"/>
      <c r="F193" s="27"/>
      <c r="G193" s="27"/>
      <c r="H193" s="41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31"/>
    </row>
    <row r="194" spans="1:22" hidden="1">
      <c r="A194" s="27">
        <v>26</v>
      </c>
      <c r="B194" s="27">
        <v>19250</v>
      </c>
      <c r="C194" s="27"/>
      <c r="D194" s="27"/>
      <c r="E194" s="27"/>
      <c r="F194" s="27"/>
      <c r="G194" s="27"/>
      <c r="H194" s="41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31"/>
    </row>
    <row r="195" spans="1:22" hidden="1">
      <c r="A195" s="27">
        <v>27</v>
      </c>
      <c r="B195" s="27">
        <v>19797</v>
      </c>
      <c r="C195" s="27"/>
      <c r="D195" s="27"/>
      <c r="E195" s="27"/>
      <c r="F195" s="27"/>
      <c r="G195" s="27"/>
      <c r="H195" s="41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31"/>
    </row>
    <row r="196" spans="1:22" hidden="1">
      <c r="A196" s="27">
        <v>28</v>
      </c>
      <c r="B196" s="27">
        <v>19672</v>
      </c>
      <c r="C196" s="27"/>
      <c r="D196" s="27"/>
      <c r="E196" s="27"/>
      <c r="F196" s="27"/>
      <c r="G196" s="27"/>
      <c r="H196" s="41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31"/>
    </row>
    <row r="197" spans="1:22" hidden="1">
      <c r="A197" s="27">
        <v>29</v>
      </c>
      <c r="B197" s="27">
        <v>19801</v>
      </c>
      <c r="C197" s="27"/>
      <c r="D197" s="27"/>
      <c r="E197" s="27"/>
      <c r="F197" s="27"/>
      <c r="G197" s="27"/>
      <c r="H197" s="41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31"/>
    </row>
    <row r="198" spans="1:22" ht="26.25">
      <c r="A198" s="27">
        <v>30</v>
      </c>
      <c r="B198" s="27">
        <v>19803</v>
      </c>
      <c r="C198" s="27"/>
      <c r="D198" s="6" t="s">
        <v>21</v>
      </c>
      <c r="E198" s="33" t="s">
        <v>15</v>
      </c>
      <c r="F198" s="33" t="s">
        <v>23</v>
      </c>
      <c r="G198" s="33" t="s">
        <v>24</v>
      </c>
      <c r="H198" s="62" t="s">
        <v>31</v>
      </c>
      <c r="I198" s="35" t="s">
        <v>22</v>
      </c>
      <c r="J198" s="36" t="s">
        <v>25</v>
      </c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31"/>
    </row>
    <row r="199" spans="1:22" ht="17.25">
      <c r="A199" s="27"/>
      <c r="B199" s="64">
        <f>SUM(B169:B198)</f>
        <v>555531</v>
      </c>
      <c r="C199" s="64"/>
      <c r="D199" s="37">
        <f>B199</f>
        <v>555531</v>
      </c>
      <c r="E199" s="38">
        <v>461989.45199999999</v>
      </c>
      <c r="F199" s="39">
        <v>156.41999999999999</v>
      </c>
      <c r="G199" s="38">
        <v>57703.252999999997</v>
      </c>
      <c r="H199" s="67">
        <f>J199-E199-F199-G199</f>
        <v>37051.875000000015</v>
      </c>
      <c r="I199" s="85">
        <f>E199+F199+G199</f>
        <v>519849.125</v>
      </c>
      <c r="J199" s="38">
        <v>556901</v>
      </c>
      <c r="K199" s="38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31"/>
    </row>
    <row r="200" spans="1:22" ht="18" thickBot="1">
      <c r="A200" s="26"/>
      <c r="B200" s="86"/>
      <c r="C200" s="86"/>
      <c r="D200" s="26"/>
      <c r="E200" s="26"/>
      <c r="F200" s="26"/>
      <c r="G200" s="26"/>
      <c r="H200" s="45"/>
      <c r="I200" s="80">
        <f>I199-D199</f>
        <v>-35681.875</v>
      </c>
      <c r="J200" s="87">
        <f>I199-J199</f>
        <v>-37051.875</v>
      </c>
      <c r="K200" s="25"/>
      <c r="L200" s="26"/>
      <c r="M200" s="28">
        <f>J133+J167+J200</f>
        <v>-48967.280000000028</v>
      </c>
      <c r="N200" s="27">
        <v>46.52</v>
      </c>
      <c r="O200" s="28">
        <f>M200*N200</f>
        <v>-2277957.8656000015</v>
      </c>
      <c r="P200" s="27">
        <v>1.1200000000000001</v>
      </c>
      <c r="Q200" s="28">
        <f>O200*P200</f>
        <v>-2551312.8094720021</v>
      </c>
      <c r="R200" s="28">
        <f>Q200-O200</f>
        <v>-273354.94387200056</v>
      </c>
      <c r="S200" s="27">
        <v>0.2</v>
      </c>
      <c r="T200" s="28">
        <f>O200*S200</f>
        <v>-455591.57312000031</v>
      </c>
      <c r="U200" s="28">
        <f>R200+T200</f>
        <v>-728946.51699200086</v>
      </c>
      <c r="V200" s="31"/>
    </row>
    <row r="201" spans="1:22">
      <c r="A201" s="27" t="s">
        <v>6</v>
      </c>
      <c r="B201" s="27"/>
      <c r="C201" s="27"/>
      <c r="D201" s="27"/>
      <c r="E201" s="27"/>
      <c r="F201" s="27"/>
      <c r="G201" s="27"/>
      <c r="H201" s="41"/>
      <c r="I201" s="82" t="s">
        <v>14</v>
      </c>
      <c r="J201" s="83" t="s">
        <v>25</v>
      </c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31"/>
    </row>
    <row r="202" spans="1:22" ht="51.6" hidden="1" customHeight="1">
      <c r="A202" s="27">
        <v>1</v>
      </c>
      <c r="B202" s="27">
        <v>19787</v>
      </c>
      <c r="C202" s="27"/>
      <c r="D202" s="27"/>
      <c r="E202" s="27"/>
      <c r="F202" s="27"/>
      <c r="G202" s="27"/>
      <c r="H202" s="41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31"/>
    </row>
    <row r="203" spans="1:22" hidden="1">
      <c r="A203" s="27">
        <v>2</v>
      </c>
      <c r="B203" s="27">
        <v>19641</v>
      </c>
      <c r="C203" s="27"/>
      <c r="D203" s="27"/>
      <c r="E203" s="27"/>
      <c r="F203" s="27"/>
      <c r="G203" s="27"/>
      <c r="H203" s="41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31"/>
    </row>
    <row r="204" spans="1:22" hidden="1">
      <c r="A204" s="27">
        <v>3</v>
      </c>
      <c r="B204" s="27">
        <v>18299</v>
      </c>
      <c r="C204" s="27"/>
      <c r="D204" s="27"/>
      <c r="E204" s="27"/>
      <c r="F204" s="27"/>
      <c r="G204" s="27"/>
      <c r="H204" s="41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31"/>
    </row>
    <row r="205" spans="1:22" hidden="1">
      <c r="A205" s="27">
        <v>4</v>
      </c>
      <c r="B205" s="27">
        <v>17643</v>
      </c>
      <c r="C205" s="27"/>
      <c r="D205" s="27"/>
      <c r="E205" s="27"/>
      <c r="F205" s="27"/>
      <c r="G205" s="27"/>
      <c r="H205" s="41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31"/>
    </row>
    <row r="206" spans="1:22" hidden="1">
      <c r="A206" s="27">
        <v>5</v>
      </c>
      <c r="B206" s="27">
        <v>17837</v>
      </c>
      <c r="C206" s="27"/>
      <c r="D206" s="27"/>
      <c r="E206" s="27"/>
      <c r="F206" s="27"/>
      <c r="G206" s="27"/>
      <c r="H206" s="41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31"/>
    </row>
    <row r="207" spans="1:22" hidden="1">
      <c r="A207" s="27">
        <v>6</v>
      </c>
      <c r="B207" s="27">
        <v>17704</v>
      </c>
      <c r="C207" s="27"/>
      <c r="D207" s="27"/>
      <c r="E207" s="27"/>
      <c r="F207" s="27"/>
      <c r="G207" s="27"/>
      <c r="H207" s="41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31"/>
    </row>
    <row r="208" spans="1:22" hidden="1">
      <c r="A208" s="27">
        <v>7</v>
      </c>
      <c r="B208" s="27">
        <v>18786</v>
      </c>
      <c r="C208" s="27"/>
      <c r="D208" s="27"/>
      <c r="E208" s="27"/>
      <c r="F208" s="27"/>
      <c r="G208" s="27"/>
      <c r="H208" s="41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31"/>
    </row>
    <row r="209" spans="1:22" hidden="1">
      <c r="A209" s="27">
        <v>8</v>
      </c>
      <c r="B209" s="27">
        <v>19906</v>
      </c>
      <c r="C209" s="27"/>
      <c r="D209" s="27"/>
      <c r="E209" s="27"/>
      <c r="F209" s="27"/>
      <c r="G209" s="27"/>
      <c r="H209" s="41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31"/>
    </row>
    <row r="210" spans="1:22" hidden="1">
      <c r="A210" s="27">
        <v>9</v>
      </c>
      <c r="B210" s="27">
        <v>20055</v>
      </c>
      <c r="C210" s="27"/>
      <c r="D210" s="27"/>
      <c r="E210" s="27"/>
      <c r="F210" s="27"/>
      <c r="G210" s="27"/>
      <c r="H210" s="41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31"/>
    </row>
    <row r="211" spans="1:22" hidden="1">
      <c r="A211" s="27">
        <v>10</v>
      </c>
      <c r="B211" s="27">
        <v>20209</v>
      </c>
      <c r="C211" s="27"/>
      <c r="D211" s="27"/>
      <c r="E211" s="27"/>
      <c r="F211" s="27"/>
      <c r="G211" s="27"/>
      <c r="H211" s="41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31"/>
    </row>
    <row r="212" spans="1:22" hidden="1">
      <c r="A212" s="27">
        <v>11</v>
      </c>
      <c r="B212" s="27">
        <v>20201</v>
      </c>
      <c r="C212" s="27"/>
      <c r="D212" s="27"/>
      <c r="E212" s="27"/>
      <c r="F212" s="27"/>
      <c r="G212" s="27"/>
      <c r="H212" s="41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31"/>
    </row>
    <row r="213" spans="1:22" hidden="1">
      <c r="A213" s="27">
        <v>12</v>
      </c>
      <c r="B213" s="27">
        <v>20480</v>
      </c>
      <c r="C213" s="27"/>
      <c r="D213" s="27"/>
      <c r="E213" s="27"/>
      <c r="F213" s="27"/>
      <c r="G213" s="27"/>
      <c r="H213" s="41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31"/>
    </row>
    <row r="214" spans="1:22" hidden="1">
      <c r="A214" s="27">
        <v>13</v>
      </c>
      <c r="B214" s="27">
        <v>20314</v>
      </c>
      <c r="C214" s="27"/>
      <c r="D214" s="27"/>
      <c r="E214" s="27"/>
      <c r="F214" s="27"/>
      <c r="G214" s="27"/>
      <c r="H214" s="41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31"/>
    </row>
    <row r="215" spans="1:22" hidden="1">
      <c r="A215" s="27">
        <v>14</v>
      </c>
      <c r="B215" s="27">
        <v>20560</v>
      </c>
      <c r="C215" s="27"/>
      <c r="D215" s="27"/>
      <c r="E215" s="27"/>
      <c r="F215" s="27"/>
      <c r="G215" s="27"/>
      <c r="H215" s="41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31"/>
    </row>
    <row r="216" spans="1:22" hidden="1">
      <c r="A216" s="27">
        <v>15</v>
      </c>
      <c r="B216" s="27">
        <v>18882</v>
      </c>
      <c r="C216" s="27"/>
      <c r="D216" s="27"/>
      <c r="E216" s="27"/>
      <c r="F216" s="27"/>
      <c r="G216" s="27"/>
      <c r="H216" s="41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31"/>
    </row>
    <row r="217" spans="1:22" hidden="1">
      <c r="A217" s="27">
        <v>16</v>
      </c>
      <c r="B217" s="27">
        <v>17890</v>
      </c>
      <c r="C217" s="27"/>
      <c r="D217" s="27"/>
      <c r="E217" s="27"/>
      <c r="F217" s="27"/>
      <c r="G217" s="27"/>
      <c r="H217" s="41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31"/>
    </row>
    <row r="218" spans="1:22" hidden="1">
      <c r="A218" s="27">
        <v>17</v>
      </c>
      <c r="B218" s="27">
        <v>19360</v>
      </c>
      <c r="C218" s="27"/>
      <c r="D218" s="27"/>
      <c r="E218" s="27"/>
      <c r="F218" s="27"/>
      <c r="G218" s="27"/>
      <c r="H218" s="41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31"/>
    </row>
    <row r="219" spans="1:22" hidden="1">
      <c r="A219" s="27">
        <v>18</v>
      </c>
      <c r="B219" s="27">
        <v>20160</v>
      </c>
      <c r="C219" s="27"/>
      <c r="D219" s="27"/>
      <c r="E219" s="27"/>
      <c r="F219" s="27"/>
      <c r="G219" s="27"/>
      <c r="H219" s="41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31"/>
    </row>
    <row r="220" spans="1:22" hidden="1">
      <c r="A220" s="27">
        <v>19</v>
      </c>
      <c r="B220" s="27">
        <v>19155</v>
      </c>
      <c r="C220" s="27"/>
      <c r="D220" s="27"/>
      <c r="E220" s="27"/>
      <c r="F220" s="27"/>
      <c r="G220" s="27"/>
      <c r="H220" s="41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31"/>
    </row>
    <row r="221" spans="1:22" hidden="1">
      <c r="A221" s="27">
        <v>20</v>
      </c>
      <c r="B221" s="27">
        <v>18370</v>
      </c>
      <c r="C221" s="27"/>
      <c r="D221" s="27"/>
      <c r="E221" s="27"/>
      <c r="F221" s="27"/>
      <c r="G221" s="27"/>
      <c r="H221" s="41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31"/>
    </row>
    <row r="222" spans="1:22" hidden="1">
      <c r="A222" s="27">
        <v>21</v>
      </c>
      <c r="B222" s="27">
        <v>15792</v>
      </c>
      <c r="C222" s="27"/>
      <c r="D222" s="27"/>
      <c r="E222" s="27"/>
      <c r="F222" s="27"/>
      <c r="G222" s="27"/>
      <c r="H222" s="41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31"/>
    </row>
    <row r="223" spans="1:22" hidden="1">
      <c r="A223" s="27">
        <v>22</v>
      </c>
      <c r="B223" s="27">
        <v>16594</v>
      </c>
      <c r="C223" s="27"/>
      <c r="D223" s="27"/>
      <c r="E223" s="27"/>
      <c r="F223" s="27"/>
      <c r="G223" s="27"/>
      <c r="H223" s="41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31"/>
    </row>
    <row r="224" spans="1:22" hidden="1">
      <c r="A224" s="27">
        <v>23</v>
      </c>
      <c r="B224" s="27">
        <v>18121</v>
      </c>
      <c r="C224" s="27"/>
      <c r="D224" s="27"/>
      <c r="E224" s="27"/>
      <c r="F224" s="27"/>
      <c r="G224" s="27"/>
      <c r="H224" s="41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31"/>
    </row>
    <row r="225" spans="1:22" hidden="1">
      <c r="A225" s="27">
        <v>24</v>
      </c>
      <c r="B225" s="27">
        <v>18379</v>
      </c>
      <c r="C225" s="27"/>
      <c r="D225" s="27"/>
      <c r="E225" s="27"/>
      <c r="F225" s="27"/>
      <c r="G225" s="27"/>
      <c r="H225" s="41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31"/>
    </row>
    <row r="226" spans="1:22" hidden="1">
      <c r="A226" s="27">
        <v>25</v>
      </c>
      <c r="B226" s="27">
        <v>18268</v>
      </c>
      <c r="C226" s="27"/>
      <c r="D226" s="27"/>
      <c r="E226" s="27"/>
      <c r="F226" s="27"/>
      <c r="G226" s="27"/>
      <c r="H226" s="41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31"/>
    </row>
    <row r="227" spans="1:22" hidden="1">
      <c r="A227" s="27">
        <v>26</v>
      </c>
      <c r="B227" s="27">
        <v>18535</v>
      </c>
      <c r="C227" s="27"/>
      <c r="D227" s="27"/>
      <c r="E227" s="27"/>
      <c r="F227" s="27"/>
      <c r="G227" s="27"/>
      <c r="H227" s="41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31"/>
    </row>
    <row r="228" spans="1:22" hidden="1">
      <c r="A228" s="27">
        <v>27</v>
      </c>
      <c r="B228" s="27">
        <v>18578</v>
      </c>
      <c r="C228" s="27"/>
      <c r="D228" s="27"/>
      <c r="E228" s="27"/>
      <c r="F228" s="27"/>
      <c r="G228" s="27"/>
      <c r="H228" s="41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31"/>
    </row>
    <row r="229" spans="1:22" hidden="1">
      <c r="A229" s="27">
        <v>28</v>
      </c>
      <c r="B229" s="27">
        <v>18187</v>
      </c>
      <c r="C229" s="27"/>
      <c r="D229" s="27"/>
      <c r="E229" s="27"/>
      <c r="F229" s="27"/>
      <c r="G229" s="27"/>
      <c r="H229" s="41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31"/>
    </row>
    <row r="230" spans="1:22" hidden="1">
      <c r="A230" s="27">
        <v>29</v>
      </c>
      <c r="B230" s="27">
        <v>18008</v>
      </c>
      <c r="C230" s="27"/>
      <c r="D230" s="27"/>
      <c r="E230" s="27"/>
      <c r="F230" s="27"/>
      <c r="G230" s="27"/>
      <c r="H230" s="41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31"/>
    </row>
    <row r="231" spans="1:22" hidden="1">
      <c r="A231" s="27">
        <v>30</v>
      </c>
      <c r="B231" s="27">
        <v>18015</v>
      </c>
      <c r="C231" s="27"/>
      <c r="D231" s="27"/>
      <c r="E231" s="27"/>
      <c r="F231" s="27"/>
      <c r="G231" s="27"/>
      <c r="H231" s="41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31"/>
    </row>
    <row r="232" spans="1:22" ht="26.25">
      <c r="A232" s="27">
        <v>31</v>
      </c>
      <c r="B232" s="27">
        <v>17292</v>
      </c>
      <c r="C232" s="27"/>
      <c r="D232" s="6" t="s">
        <v>21</v>
      </c>
      <c r="E232" s="33" t="s">
        <v>15</v>
      </c>
      <c r="F232" s="33" t="s">
        <v>23</v>
      </c>
      <c r="G232" s="33" t="s">
        <v>24</v>
      </c>
      <c r="H232" s="62" t="s">
        <v>31</v>
      </c>
      <c r="I232" s="35" t="s">
        <v>22</v>
      </c>
      <c r="J232" s="36" t="s">
        <v>25</v>
      </c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31"/>
    </row>
    <row r="233" spans="1:22" ht="17.25">
      <c r="A233" s="27"/>
      <c r="B233" s="64">
        <f>SUM(B202:B232)</f>
        <v>581008</v>
      </c>
      <c r="C233" s="64"/>
      <c r="D233" s="37">
        <f>B233</f>
        <v>581008</v>
      </c>
      <c r="E233" s="38">
        <v>521615.83199999999</v>
      </c>
      <c r="F233" s="39">
        <v>156.41999999999999</v>
      </c>
      <c r="G233" s="38">
        <v>65148.165999999997</v>
      </c>
      <c r="H233" s="67">
        <f>J233-E233-F233-G233</f>
        <v>-4633.4179999999906</v>
      </c>
      <c r="I233" s="85">
        <f>E233+F233+G233</f>
        <v>586920.41799999995</v>
      </c>
      <c r="J233" s="38">
        <v>582287</v>
      </c>
      <c r="K233" s="38"/>
      <c r="L233" s="88">
        <f>E233*46.52</f>
        <v>24265568.504640002</v>
      </c>
      <c r="M233" s="27"/>
      <c r="N233" s="27">
        <v>46.52</v>
      </c>
      <c r="O233" s="28">
        <f>J234*N233</f>
        <v>215546.60535999754</v>
      </c>
      <c r="P233" s="27"/>
      <c r="Q233" s="27"/>
      <c r="R233" s="27"/>
      <c r="S233" s="27"/>
      <c r="T233" s="27"/>
      <c r="U233" s="27"/>
      <c r="V233" s="31"/>
    </row>
    <row r="234" spans="1:22" ht="17.25">
      <c r="A234" s="27"/>
      <c r="B234" s="38"/>
      <c r="C234" s="38"/>
      <c r="D234" s="27"/>
      <c r="E234" s="27"/>
      <c r="F234" s="27"/>
      <c r="G234" s="27"/>
      <c r="H234" s="41"/>
      <c r="I234" s="42">
        <f>I233-D233</f>
        <v>5912.4179999999469</v>
      </c>
      <c r="J234" s="79">
        <f>I233-J233</f>
        <v>4633.4179999999469</v>
      </c>
      <c r="K234" s="28"/>
      <c r="L234" s="89"/>
      <c r="M234" s="27"/>
      <c r="N234" s="27"/>
      <c r="O234" s="27"/>
      <c r="P234" s="27"/>
      <c r="Q234" s="27"/>
      <c r="R234" s="27"/>
      <c r="S234" s="27"/>
      <c r="T234" s="27"/>
      <c r="U234" s="27"/>
      <c r="V234" s="31"/>
    </row>
    <row r="235" spans="1:22">
      <c r="A235" s="27" t="s">
        <v>7</v>
      </c>
      <c r="B235" s="27"/>
      <c r="C235" s="27"/>
      <c r="D235" s="27"/>
      <c r="E235" s="27"/>
      <c r="F235" s="27"/>
      <c r="G235" s="27"/>
      <c r="H235" s="41"/>
      <c r="I235" s="44" t="s">
        <v>14</v>
      </c>
      <c r="J235" s="36" t="s">
        <v>25</v>
      </c>
      <c r="K235" s="27"/>
      <c r="L235" s="89"/>
      <c r="M235" s="27"/>
      <c r="N235" s="27"/>
      <c r="O235" s="27"/>
      <c r="P235" s="27"/>
      <c r="Q235" s="27"/>
      <c r="R235" s="27"/>
      <c r="S235" s="27"/>
      <c r="T235" s="27"/>
      <c r="U235" s="27"/>
      <c r="V235" s="31"/>
    </row>
    <row r="236" spans="1:22" hidden="1">
      <c r="A236" s="27">
        <v>1</v>
      </c>
      <c r="B236" s="27">
        <v>16704</v>
      </c>
      <c r="C236" s="27"/>
      <c r="D236" s="27"/>
      <c r="E236" s="27"/>
      <c r="F236" s="27"/>
      <c r="G236" s="27"/>
      <c r="H236" s="41"/>
      <c r="I236" s="27"/>
      <c r="J236" s="27"/>
      <c r="K236" s="27"/>
      <c r="L236" s="89"/>
      <c r="M236" s="27"/>
      <c r="N236" s="27"/>
      <c r="O236" s="27"/>
      <c r="P236" s="27"/>
      <c r="Q236" s="27"/>
      <c r="R236" s="27"/>
      <c r="S236" s="27"/>
      <c r="T236" s="27"/>
      <c r="U236" s="27"/>
      <c r="V236" s="31"/>
    </row>
    <row r="237" spans="1:22" hidden="1">
      <c r="A237" s="27">
        <v>2</v>
      </c>
      <c r="B237" s="27">
        <v>18205</v>
      </c>
      <c r="C237" s="27"/>
      <c r="D237" s="27"/>
      <c r="E237" s="27"/>
      <c r="F237" s="27"/>
      <c r="G237" s="27"/>
      <c r="H237" s="41"/>
      <c r="I237" s="27"/>
      <c r="J237" s="27"/>
      <c r="K237" s="27"/>
      <c r="L237" s="89"/>
      <c r="M237" s="27"/>
      <c r="N237" s="27"/>
      <c r="O237" s="27"/>
      <c r="P237" s="27"/>
      <c r="Q237" s="27"/>
      <c r="R237" s="27"/>
      <c r="S237" s="27"/>
      <c r="T237" s="27"/>
      <c r="U237" s="27"/>
      <c r="V237" s="31"/>
    </row>
    <row r="238" spans="1:22" hidden="1">
      <c r="A238" s="27">
        <v>3</v>
      </c>
      <c r="B238" s="27">
        <v>18414</v>
      </c>
      <c r="C238" s="27"/>
      <c r="D238" s="27"/>
      <c r="E238" s="27"/>
      <c r="F238" s="27"/>
      <c r="G238" s="27"/>
      <c r="H238" s="41"/>
      <c r="I238" s="27"/>
      <c r="J238" s="27"/>
      <c r="K238" s="27"/>
      <c r="L238" s="89"/>
      <c r="M238" s="27"/>
      <c r="N238" s="27"/>
      <c r="O238" s="27"/>
      <c r="P238" s="27"/>
      <c r="Q238" s="27"/>
      <c r="R238" s="27"/>
      <c r="S238" s="27"/>
      <c r="T238" s="27"/>
      <c r="U238" s="27"/>
      <c r="V238" s="31"/>
    </row>
    <row r="239" spans="1:22" hidden="1">
      <c r="A239" s="27">
        <v>4</v>
      </c>
      <c r="B239" s="27">
        <v>18533</v>
      </c>
      <c r="C239" s="27"/>
      <c r="D239" s="27"/>
      <c r="E239" s="27"/>
      <c r="F239" s="27"/>
      <c r="G239" s="27"/>
      <c r="H239" s="41"/>
      <c r="I239" s="27"/>
      <c r="J239" s="27"/>
      <c r="K239" s="27"/>
      <c r="L239" s="89"/>
      <c r="M239" s="27"/>
      <c r="N239" s="27"/>
      <c r="O239" s="27"/>
      <c r="P239" s="27"/>
      <c r="Q239" s="27"/>
      <c r="R239" s="27"/>
      <c r="S239" s="27"/>
      <c r="T239" s="27"/>
      <c r="U239" s="27"/>
      <c r="V239" s="31"/>
    </row>
    <row r="240" spans="1:22" hidden="1">
      <c r="A240" s="27">
        <v>5</v>
      </c>
      <c r="B240" s="27">
        <v>18596</v>
      </c>
      <c r="C240" s="27"/>
      <c r="D240" s="27"/>
      <c r="E240" s="27"/>
      <c r="F240" s="27"/>
      <c r="G240" s="27"/>
      <c r="H240" s="41"/>
      <c r="I240" s="27"/>
      <c r="J240" s="27"/>
      <c r="K240" s="27"/>
      <c r="L240" s="89"/>
      <c r="M240" s="27"/>
      <c r="N240" s="27"/>
      <c r="O240" s="27"/>
      <c r="P240" s="27"/>
      <c r="Q240" s="27"/>
      <c r="R240" s="27"/>
      <c r="S240" s="27"/>
      <c r="T240" s="27"/>
      <c r="U240" s="27"/>
      <c r="V240" s="31"/>
    </row>
    <row r="241" spans="1:22" hidden="1">
      <c r="A241" s="27">
        <v>6</v>
      </c>
      <c r="B241" s="27">
        <v>18700</v>
      </c>
      <c r="C241" s="27"/>
      <c r="D241" s="27"/>
      <c r="E241" s="27"/>
      <c r="F241" s="27"/>
      <c r="G241" s="27"/>
      <c r="H241" s="41"/>
      <c r="I241" s="27"/>
      <c r="J241" s="27"/>
      <c r="K241" s="27"/>
      <c r="L241" s="89"/>
      <c r="M241" s="27"/>
      <c r="N241" s="27"/>
      <c r="O241" s="27"/>
      <c r="P241" s="27"/>
      <c r="Q241" s="27"/>
      <c r="R241" s="27"/>
      <c r="S241" s="27"/>
      <c r="T241" s="27"/>
      <c r="U241" s="27"/>
      <c r="V241" s="31"/>
    </row>
    <row r="242" spans="1:22" hidden="1">
      <c r="A242" s="27">
        <v>7</v>
      </c>
      <c r="B242" s="27">
        <v>18942</v>
      </c>
      <c r="C242" s="27"/>
      <c r="D242" s="27"/>
      <c r="E242" s="27"/>
      <c r="F242" s="27"/>
      <c r="G242" s="27"/>
      <c r="H242" s="41"/>
      <c r="I242" s="27"/>
      <c r="J242" s="27"/>
      <c r="K242" s="27"/>
      <c r="L242" s="89"/>
      <c r="M242" s="27"/>
      <c r="N242" s="27"/>
      <c r="O242" s="27"/>
      <c r="P242" s="27"/>
      <c r="Q242" s="27"/>
      <c r="R242" s="27"/>
      <c r="S242" s="27"/>
      <c r="T242" s="27"/>
      <c r="U242" s="27"/>
      <c r="V242" s="31"/>
    </row>
    <row r="243" spans="1:22" hidden="1">
      <c r="A243" s="27">
        <v>8</v>
      </c>
      <c r="B243" s="27">
        <v>18850</v>
      </c>
      <c r="C243" s="27"/>
      <c r="D243" s="27"/>
      <c r="E243" s="27"/>
      <c r="F243" s="27"/>
      <c r="G243" s="27"/>
      <c r="H243" s="41"/>
      <c r="I243" s="27"/>
      <c r="J243" s="27"/>
      <c r="K243" s="27"/>
      <c r="L243" s="89"/>
      <c r="M243" s="27"/>
      <c r="N243" s="27"/>
      <c r="O243" s="27"/>
      <c r="P243" s="27"/>
      <c r="Q243" s="27"/>
      <c r="R243" s="27"/>
      <c r="S243" s="27"/>
      <c r="T243" s="27"/>
      <c r="U243" s="27"/>
      <c r="V243" s="31"/>
    </row>
    <row r="244" spans="1:22" hidden="1">
      <c r="A244" s="27">
        <v>9</v>
      </c>
      <c r="B244" s="27">
        <v>18900</v>
      </c>
      <c r="C244" s="27"/>
      <c r="D244" s="27"/>
      <c r="E244" s="27"/>
      <c r="F244" s="27"/>
      <c r="G244" s="27"/>
      <c r="H244" s="41"/>
      <c r="I244" s="27"/>
      <c r="J244" s="27"/>
      <c r="K244" s="27"/>
      <c r="L244" s="89"/>
      <c r="M244" s="27"/>
      <c r="N244" s="27"/>
      <c r="O244" s="27"/>
      <c r="P244" s="27"/>
      <c r="Q244" s="27"/>
      <c r="R244" s="27"/>
      <c r="S244" s="27"/>
      <c r="T244" s="27"/>
      <c r="U244" s="27"/>
      <c r="V244" s="31"/>
    </row>
    <row r="245" spans="1:22" hidden="1">
      <c r="A245" s="27">
        <v>10</v>
      </c>
      <c r="B245" s="27">
        <v>18789</v>
      </c>
      <c r="C245" s="27"/>
      <c r="D245" s="27"/>
      <c r="E245" s="27"/>
      <c r="F245" s="27"/>
      <c r="G245" s="27"/>
      <c r="H245" s="41"/>
      <c r="I245" s="27"/>
      <c r="J245" s="27"/>
      <c r="K245" s="27"/>
      <c r="L245" s="89"/>
      <c r="M245" s="27"/>
      <c r="N245" s="27"/>
      <c r="O245" s="27"/>
      <c r="P245" s="27"/>
      <c r="Q245" s="27"/>
      <c r="R245" s="27"/>
      <c r="S245" s="27"/>
      <c r="T245" s="27"/>
      <c r="U245" s="27"/>
      <c r="V245" s="31"/>
    </row>
    <row r="246" spans="1:22" hidden="1">
      <c r="A246" s="27">
        <v>11</v>
      </c>
      <c r="B246" s="27">
        <v>18599</v>
      </c>
      <c r="C246" s="27"/>
      <c r="D246" s="27"/>
      <c r="E246" s="27"/>
      <c r="F246" s="27"/>
      <c r="G246" s="27"/>
      <c r="H246" s="41"/>
      <c r="I246" s="27"/>
      <c r="J246" s="27"/>
      <c r="K246" s="27"/>
      <c r="L246" s="89"/>
      <c r="M246" s="27"/>
      <c r="N246" s="27"/>
      <c r="O246" s="27"/>
      <c r="P246" s="27"/>
      <c r="Q246" s="27"/>
      <c r="R246" s="27"/>
      <c r="S246" s="27"/>
      <c r="T246" s="27"/>
      <c r="U246" s="27"/>
      <c r="V246" s="31"/>
    </row>
    <row r="247" spans="1:22" hidden="1">
      <c r="A247" s="27">
        <v>12</v>
      </c>
      <c r="B247" s="27">
        <v>18742</v>
      </c>
      <c r="C247" s="27"/>
      <c r="D247" s="27"/>
      <c r="E247" s="27"/>
      <c r="F247" s="27"/>
      <c r="G247" s="27"/>
      <c r="H247" s="41"/>
      <c r="I247" s="27"/>
      <c r="J247" s="27"/>
      <c r="K247" s="27"/>
      <c r="L247" s="89"/>
      <c r="M247" s="27"/>
      <c r="N247" s="27"/>
      <c r="O247" s="27"/>
      <c r="P247" s="27"/>
      <c r="Q247" s="27"/>
      <c r="R247" s="27"/>
      <c r="S247" s="27"/>
      <c r="T247" s="27"/>
      <c r="U247" s="27"/>
      <c r="V247" s="31"/>
    </row>
    <row r="248" spans="1:22" hidden="1">
      <c r="A248" s="27">
        <v>13</v>
      </c>
      <c r="B248" s="27">
        <v>18652</v>
      </c>
      <c r="C248" s="27"/>
      <c r="D248" s="27"/>
      <c r="E248" s="27"/>
      <c r="F248" s="27"/>
      <c r="G248" s="27"/>
      <c r="H248" s="41"/>
      <c r="I248" s="27"/>
      <c r="J248" s="27"/>
      <c r="K248" s="27"/>
      <c r="L248" s="89"/>
      <c r="M248" s="27"/>
      <c r="N248" s="27"/>
      <c r="O248" s="27"/>
      <c r="P248" s="27"/>
      <c r="Q248" s="27"/>
      <c r="R248" s="27"/>
      <c r="S248" s="27"/>
      <c r="T248" s="27"/>
      <c r="U248" s="27"/>
      <c r="V248" s="31"/>
    </row>
    <row r="249" spans="1:22" hidden="1">
      <c r="A249" s="27">
        <v>14</v>
      </c>
      <c r="B249" s="27">
        <v>17461</v>
      </c>
      <c r="C249" s="27"/>
      <c r="D249" s="27"/>
      <c r="E249" s="27"/>
      <c r="F249" s="27"/>
      <c r="G249" s="27"/>
      <c r="H249" s="41"/>
      <c r="I249" s="27"/>
      <c r="J249" s="27"/>
      <c r="K249" s="27"/>
      <c r="L249" s="89"/>
      <c r="M249" s="27"/>
      <c r="N249" s="27"/>
      <c r="O249" s="27"/>
      <c r="P249" s="27"/>
      <c r="Q249" s="27"/>
      <c r="R249" s="27"/>
      <c r="S249" s="27"/>
      <c r="T249" s="27"/>
      <c r="U249" s="27"/>
      <c r="V249" s="31"/>
    </row>
    <row r="250" spans="1:22" hidden="1">
      <c r="A250" s="27">
        <v>15</v>
      </c>
      <c r="B250" s="27">
        <v>17840</v>
      </c>
      <c r="C250" s="27"/>
      <c r="D250" s="27"/>
      <c r="E250" s="27"/>
      <c r="F250" s="27"/>
      <c r="G250" s="27"/>
      <c r="H250" s="41"/>
      <c r="I250" s="27"/>
      <c r="J250" s="27"/>
      <c r="K250" s="27"/>
      <c r="L250" s="89"/>
      <c r="M250" s="27"/>
      <c r="N250" s="27"/>
      <c r="O250" s="27"/>
      <c r="P250" s="27"/>
      <c r="Q250" s="27"/>
      <c r="R250" s="27"/>
      <c r="S250" s="27"/>
      <c r="T250" s="27"/>
      <c r="U250" s="27"/>
      <c r="V250" s="31"/>
    </row>
    <row r="251" spans="1:22" hidden="1">
      <c r="A251" s="27">
        <v>16</v>
      </c>
      <c r="B251" s="27">
        <v>18081</v>
      </c>
      <c r="C251" s="27"/>
      <c r="D251" s="27"/>
      <c r="E251" s="27"/>
      <c r="F251" s="27"/>
      <c r="G251" s="27"/>
      <c r="H251" s="41"/>
      <c r="I251" s="27"/>
      <c r="J251" s="27"/>
      <c r="K251" s="27"/>
      <c r="L251" s="89"/>
      <c r="M251" s="27"/>
      <c r="N251" s="27"/>
      <c r="O251" s="27"/>
      <c r="P251" s="27"/>
      <c r="Q251" s="27"/>
      <c r="R251" s="27"/>
      <c r="S251" s="27"/>
      <c r="T251" s="27"/>
      <c r="U251" s="27"/>
      <c r="V251" s="31"/>
    </row>
    <row r="252" spans="1:22" hidden="1">
      <c r="A252" s="27">
        <v>17</v>
      </c>
      <c r="B252" s="27">
        <v>18392</v>
      </c>
      <c r="C252" s="27"/>
      <c r="D252" s="27"/>
      <c r="E252" s="27"/>
      <c r="F252" s="27"/>
      <c r="G252" s="27"/>
      <c r="H252" s="41"/>
      <c r="I252" s="27"/>
      <c r="J252" s="27"/>
      <c r="K252" s="27"/>
      <c r="L252" s="89"/>
      <c r="M252" s="27"/>
      <c r="N252" s="27"/>
      <c r="O252" s="27"/>
      <c r="P252" s="27"/>
      <c r="Q252" s="27"/>
      <c r="R252" s="27"/>
      <c r="S252" s="27"/>
      <c r="T252" s="27"/>
      <c r="U252" s="27"/>
      <c r="V252" s="31"/>
    </row>
    <row r="253" spans="1:22" hidden="1">
      <c r="A253" s="27">
        <v>18</v>
      </c>
      <c r="B253" s="27">
        <v>18818</v>
      </c>
      <c r="C253" s="27"/>
      <c r="D253" s="27"/>
      <c r="E253" s="27"/>
      <c r="F253" s="27"/>
      <c r="G253" s="27"/>
      <c r="H253" s="41"/>
      <c r="I253" s="27"/>
      <c r="J253" s="27"/>
      <c r="K253" s="27"/>
      <c r="L253" s="89"/>
      <c r="M253" s="27"/>
      <c r="N253" s="27"/>
      <c r="O253" s="27"/>
      <c r="P253" s="27"/>
      <c r="Q253" s="27"/>
      <c r="R253" s="27"/>
      <c r="S253" s="27"/>
      <c r="T253" s="27"/>
      <c r="U253" s="27"/>
      <c r="V253" s="31"/>
    </row>
    <row r="254" spans="1:22" hidden="1">
      <c r="A254" s="27">
        <v>19</v>
      </c>
      <c r="B254" s="27">
        <v>13588</v>
      </c>
      <c r="C254" s="27"/>
      <c r="D254" s="27"/>
      <c r="E254" s="27"/>
      <c r="F254" s="27"/>
      <c r="G254" s="27"/>
      <c r="H254" s="41"/>
      <c r="I254" s="27"/>
      <c r="J254" s="27"/>
      <c r="K254" s="27"/>
      <c r="L254" s="89"/>
      <c r="M254" s="27"/>
      <c r="N254" s="27"/>
      <c r="O254" s="27"/>
      <c r="P254" s="27"/>
      <c r="Q254" s="27"/>
      <c r="R254" s="27"/>
      <c r="S254" s="27"/>
      <c r="T254" s="27"/>
      <c r="U254" s="27"/>
      <c r="V254" s="31"/>
    </row>
    <row r="255" spans="1:22" hidden="1">
      <c r="A255" s="27">
        <v>20</v>
      </c>
      <c r="B255" s="27">
        <v>19506</v>
      </c>
      <c r="C255" s="27"/>
      <c r="D255" s="27"/>
      <c r="E255" s="27"/>
      <c r="F255" s="27"/>
      <c r="G255" s="27"/>
      <c r="H255" s="41"/>
      <c r="I255" s="27"/>
      <c r="J255" s="27"/>
      <c r="K255" s="27"/>
      <c r="L255" s="89"/>
      <c r="M255" s="27"/>
      <c r="N255" s="27"/>
      <c r="O255" s="27"/>
      <c r="P255" s="27"/>
      <c r="Q255" s="27"/>
      <c r="R255" s="27"/>
      <c r="S255" s="27"/>
      <c r="T255" s="27"/>
      <c r="U255" s="27"/>
      <c r="V255" s="31"/>
    </row>
    <row r="256" spans="1:22" hidden="1">
      <c r="A256" s="27">
        <v>21</v>
      </c>
      <c r="B256" s="27">
        <v>19704</v>
      </c>
      <c r="C256" s="27"/>
      <c r="D256" s="27"/>
      <c r="E256" s="27"/>
      <c r="F256" s="27"/>
      <c r="G256" s="27"/>
      <c r="H256" s="41"/>
      <c r="I256" s="27"/>
      <c r="J256" s="27"/>
      <c r="K256" s="27"/>
      <c r="L256" s="89"/>
      <c r="M256" s="27"/>
      <c r="N256" s="27"/>
      <c r="O256" s="27"/>
      <c r="P256" s="27"/>
      <c r="Q256" s="27"/>
      <c r="R256" s="27"/>
      <c r="S256" s="27"/>
      <c r="T256" s="27"/>
      <c r="U256" s="27"/>
      <c r="V256" s="31"/>
    </row>
    <row r="257" spans="1:22" hidden="1">
      <c r="A257" s="27">
        <v>22</v>
      </c>
      <c r="B257" s="27">
        <v>19394</v>
      </c>
      <c r="C257" s="27"/>
      <c r="D257" s="27"/>
      <c r="E257" s="27"/>
      <c r="F257" s="27"/>
      <c r="G257" s="27"/>
      <c r="H257" s="41"/>
      <c r="I257" s="27"/>
      <c r="J257" s="27"/>
      <c r="K257" s="27"/>
      <c r="L257" s="89"/>
      <c r="M257" s="27"/>
      <c r="N257" s="27"/>
      <c r="O257" s="27"/>
      <c r="P257" s="27"/>
      <c r="Q257" s="27"/>
      <c r="R257" s="27"/>
      <c r="S257" s="27"/>
      <c r="T257" s="27"/>
      <c r="U257" s="27"/>
      <c r="V257" s="31"/>
    </row>
    <row r="258" spans="1:22" hidden="1">
      <c r="A258" s="27">
        <v>23</v>
      </c>
      <c r="B258" s="27">
        <v>19216</v>
      </c>
      <c r="C258" s="27"/>
      <c r="D258" s="27"/>
      <c r="E258" s="27"/>
      <c r="F258" s="27"/>
      <c r="G258" s="27"/>
      <c r="H258" s="41"/>
      <c r="I258" s="27"/>
      <c r="J258" s="27"/>
      <c r="K258" s="27"/>
      <c r="L258" s="89"/>
      <c r="M258" s="27"/>
      <c r="N258" s="27"/>
      <c r="O258" s="27"/>
      <c r="P258" s="27"/>
      <c r="Q258" s="27"/>
      <c r="R258" s="27"/>
      <c r="S258" s="27"/>
      <c r="T258" s="27"/>
      <c r="U258" s="27"/>
      <c r="V258" s="31"/>
    </row>
    <row r="259" spans="1:22" hidden="1">
      <c r="A259" s="27">
        <v>24</v>
      </c>
      <c r="B259" s="27">
        <v>19436</v>
      </c>
      <c r="C259" s="27"/>
      <c r="D259" s="27"/>
      <c r="E259" s="27"/>
      <c r="F259" s="27"/>
      <c r="G259" s="27"/>
      <c r="H259" s="41"/>
      <c r="I259" s="27"/>
      <c r="J259" s="27"/>
      <c r="K259" s="27"/>
      <c r="L259" s="89"/>
      <c r="M259" s="27"/>
      <c r="N259" s="27"/>
      <c r="O259" s="27"/>
      <c r="P259" s="27"/>
      <c r="Q259" s="27"/>
      <c r="R259" s="27"/>
      <c r="S259" s="27"/>
      <c r="T259" s="27"/>
      <c r="U259" s="27"/>
      <c r="V259" s="31"/>
    </row>
    <row r="260" spans="1:22" hidden="1">
      <c r="A260" s="27">
        <v>25</v>
      </c>
      <c r="B260" s="27">
        <v>19738</v>
      </c>
      <c r="C260" s="27"/>
      <c r="D260" s="27"/>
      <c r="E260" s="27"/>
      <c r="F260" s="27"/>
      <c r="G260" s="27"/>
      <c r="H260" s="41"/>
      <c r="I260" s="27"/>
      <c r="J260" s="27"/>
      <c r="K260" s="27"/>
      <c r="L260" s="89"/>
      <c r="M260" s="27"/>
      <c r="N260" s="27"/>
      <c r="O260" s="27"/>
      <c r="P260" s="27"/>
      <c r="Q260" s="27"/>
      <c r="R260" s="27"/>
      <c r="S260" s="27"/>
      <c r="T260" s="27"/>
      <c r="U260" s="27"/>
      <c r="V260" s="31"/>
    </row>
    <row r="261" spans="1:22" hidden="1">
      <c r="A261" s="27">
        <v>26</v>
      </c>
      <c r="B261" s="27">
        <v>19455</v>
      </c>
      <c r="C261" s="27"/>
      <c r="D261" s="27"/>
      <c r="E261" s="27"/>
      <c r="F261" s="27"/>
      <c r="G261" s="27"/>
      <c r="H261" s="41"/>
      <c r="I261" s="27"/>
      <c r="J261" s="27"/>
      <c r="K261" s="27"/>
      <c r="L261" s="89"/>
      <c r="M261" s="27"/>
      <c r="N261" s="27"/>
      <c r="O261" s="27"/>
      <c r="P261" s="27"/>
      <c r="Q261" s="27"/>
      <c r="R261" s="27"/>
      <c r="S261" s="27"/>
      <c r="T261" s="27"/>
      <c r="U261" s="27"/>
      <c r="V261" s="31"/>
    </row>
    <row r="262" spans="1:22" hidden="1">
      <c r="A262" s="27">
        <v>27</v>
      </c>
      <c r="B262" s="27">
        <v>19210</v>
      </c>
      <c r="C262" s="27"/>
      <c r="D262" s="27"/>
      <c r="E262" s="27"/>
      <c r="F262" s="27"/>
      <c r="G262" s="27"/>
      <c r="H262" s="41"/>
      <c r="I262" s="27"/>
      <c r="J262" s="27"/>
      <c r="K262" s="27"/>
      <c r="L262" s="89"/>
      <c r="M262" s="27"/>
      <c r="N262" s="27"/>
      <c r="O262" s="27"/>
      <c r="P262" s="27"/>
      <c r="Q262" s="27"/>
      <c r="R262" s="27"/>
      <c r="S262" s="27"/>
      <c r="T262" s="27"/>
      <c r="U262" s="27"/>
      <c r="V262" s="31"/>
    </row>
    <row r="263" spans="1:22" hidden="1">
      <c r="A263" s="27">
        <v>28</v>
      </c>
      <c r="B263" s="27">
        <v>19297</v>
      </c>
      <c r="C263" s="27"/>
      <c r="D263" s="27"/>
      <c r="E263" s="27"/>
      <c r="F263" s="27"/>
      <c r="G263" s="27"/>
      <c r="H263" s="41"/>
      <c r="I263" s="27"/>
      <c r="J263" s="27"/>
      <c r="K263" s="27"/>
      <c r="L263" s="89"/>
      <c r="M263" s="27"/>
      <c r="N263" s="27"/>
      <c r="O263" s="27"/>
      <c r="P263" s="27"/>
      <c r="Q263" s="27"/>
      <c r="R263" s="27"/>
      <c r="S263" s="27"/>
      <c r="T263" s="27"/>
      <c r="U263" s="27"/>
      <c r="V263" s="31"/>
    </row>
    <row r="264" spans="1:22" hidden="1">
      <c r="A264" s="27">
        <v>29</v>
      </c>
      <c r="B264" s="27">
        <v>19327</v>
      </c>
      <c r="C264" s="27"/>
      <c r="D264" s="27"/>
      <c r="E264" s="27"/>
      <c r="F264" s="27"/>
      <c r="G264" s="27"/>
      <c r="H264" s="41"/>
      <c r="I264" s="27"/>
      <c r="J264" s="27"/>
      <c r="K264" s="27"/>
      <c r="L264" s="89"/>
      <c r="M264" s="27"/>
      <c r="N264" s="27"/>
      <c r="O264" s="27"/>
      <c r="P264" s="27"/>
      <c r="Q264" s="27"/>
      <c r="R264" s="27"/>
      <c r="S264" s="27"/>
      <c r="T264" s="27"/>
      <c r="U264" s="27"/>
      <c r="V264" s="31"/>
    </row>
    <row r="265" spans="1:22" hidden="1">
      <c r="A265" s="27">
        <v>30</v>
      </c>
      <c r="B265" s="27">
        <v>19958</v>
      </c>
      <c r="C265" s="27"/>
      <c r="D265" s="27"/>
      <c r="E265" s="27"/>
      <c r="F265" s="27"/>
      <c r="G265" s="27"/>
      <c r="H265" s="41"/>
      <c r="I265" s="27"/>
      <c r="J265" s="27"/>
      <c r="K265" s="27"/>
      <c r="L265" s="89"/>
      <c r="M265" s="27"/>
      <c r="N265" s="27"/>
      <c r="O265" s="27"/>
      <c r="P265" s="27"/>
      <c r="Q265" s="27"/>
      <c r="R265" s="27"/>
      <c r="S265" s="27"/>
      <c r="T265" s="27"/>
      <c r="U265" s="27"/>
      <c r="V265" s="31"/>
    </row>
    <row r="266" spans="1:22" ht="26.25" hidden="1">
      <c r="A266" s="27">
        <v>31</v>
      </c>
      <c r="B266" s="27">
        <v>20148</v>
      </c>
      <c r="C266" s="27"/>
      <c r="D266" s="6" t="s">
        <v>21</v>
      </c>
      <c r="E266" s="33" t="s">
        <v>15</v>
      </c>
      <c r="F266" s="33" t="s">
        <v>23</v>
      </c>
      <c r="G266" s="33" t="s">
        <v>24</v>
      </c>
      <c r="H266" s="34"/>
      <c r="I266" s="35" t="s">
        <v>22</v>
      </c>
      <c r="J266" s="36" t="s">
        <v>25</v>
      </c>
      <c r="K266" s="27"/>
      <c r="L266" s="89"/>
      <c r="M266" s="27"/>
      <c r="N266" s="27"/>
      <c r="O266" s="27"/>
      <c r="P266" s="27"/>
      <c r="Q266" s="27"/>
      <c r="R266" s="27"/>
      <c r="S266" s="27"/>
      <c r="T266" s="27"/>
      <c r="U266" s="27"/>
      <c r="V266" s="31"/>
    </row>
    <row r="267" spans="1:22" ht="17.25">
      <c r="A267" s="27"/>
      <c r="B267" s="64">
        <f>SUM(B236:B266)</f>
        <v>579195</v>
      </c>
      <c r="C267" s="64"/>
      <c r="D267" s="37">
        <f>B267</f>
        <v>579195</v>
      </c>
      <c r="E267" s="38">
        <v>494049.44400000002</v>
      </c>
      <c r="F267" s="39">
        <v>156.41999999999999</v>
      </c>
      <c r="G267" s="38">
        <v>61831.337</v>
      </c>
      <c r="H267" s="67">
        <f>J267-E267-F267-G267</f>
        <v>24774.798999999985</v>
      </c>
      <c r="I267" s="85">
        <f>E267+F267+G267</f>
        <v>556037.201</v>
      </c>
      <c r="J267" s="38">
        <v>580812</v>
      </c>
      <c r="K267" s="38"/>
      <c r="L267" s="88">
        <f>E267*N267</f>
        <v>22721333.929560002</v>
      </c>
      <c r="M267" s="27"/>
      <c r="N267" s="27">
        <v>45.99</v>
      </c>
      <c r="O267" s="28">
        <f>J268*N267</f>
        <v>-1139393.0060099999</v>
      </c>
      <c r="P267" s="27"/>
      <c r="Q267" s="27"/>
      <c r="R267" s="27"/>
      <c r="S267" s="27"/>
      <c r="T267" s="27"/>
      <c r="U267" s="27"/>
      <c r="V267" s="31"/>
    </row>
    <row r="268" spans="1:22" ht="17.25">
      <c r="A268" s="27"/>
      <c r="B268" s="27"/>
      <c r="C268" s="27"/>
      <c r="D268" s="27"/>
      <c r="E268" s="27"/>
      <c r="F268" s="27"/>
      <c r="G268" s="27"/>
      <c r="H268" s="41"/>
      <c r="I268" s="42">
        <f>I267-D267</f>
        <v>-23157.798999999999</v>
      </c>
      <c r="J268" s="79">
        <f>I267-J267</f>
        <v>-24774.798999999999</v>
      </c>
      <c r="K268" s="28"/>
      <c r="L268" s="89"/>
      <c r="M268" s="27"/>
      <c r="N268" s="27"/>
      <c r="O268" s="27"/>
      <c r="P268" s="27"/>
      <c r="Q268" s="27"/>
      <c r="R268" s="27"/>
      <c r="S268" s="27"/>
      <c r="T268" s="27"/>
      <c r="U268" s="27"/>
      <c r="V268" s="31"/>
    </row>
    <row r="269" spans="1:22">
      <c r="A269" s="27" t="s">
        <v>8</v>
      </c>
      <c r="B269" s="27"/>
      <c r="C269" s="27"/>
      <c r="D269" s="27"/>
      <c r="E269" s="27"/>
      <c r="F269" s="27"/>
      <c r="G269" s="27"/>
      <c r="H269" s="41"/>
      <c r="I269" s="44" t="s">
        <v>14</v>
      </c>
      <c r="J269" s="36" t="s">
        <v>25</v>
      </c>
      <c r="K269" s="27"/>
      <c r="L269" s="89"/>
      <c r="M269" s="27"/>
      <c r="N269" s="90">
        <v>45.99</v>
      </c>
      <c r="O269" s="28">
        <f>J301*N269</f>
        <v>268910.70443999814</v>
      </c>
      <c r="P269" s="27"/>
      <c r="Q269" s="27"/>
      <c r="R269" s="27"/>
      <c r="S269" s="27"/>
      <c r="T269" s="27"/>
      <c r="U269" s="27"/>
      <c r="V269" s="31"/>
    </row>
    <row r="270" spans="1:22" s="19" customFormat="1" hidden="1">
      <c r="A270" s="90">
        <v>1</v>
      </c>
      <c r="B270" s="90">
        <v>20034</v>
      </c>
      <c r="C270" s="90"/>
      <c r="D270" s="90"/>
      <c r="E270" s="90"/>
      <c r="F270" s="90"/>
      <c r="G270" s="90"/>
      <c r="H270" s="91"/>
      <c r="I270" s="90"/>
      <c r="J270" s="90"/>
      <c r="K270" s="90"/>
      <c r="L270" s="92"/>
      <c r="M270" s="90"/>
      <c r="N270" s="90"/>
      <c r="O270" s="90"/>
      <c r="P270" s="90"/>
      <c r="Q270" s="90"/>
      <c r="R270" s="90"/>
      <c r="S270" s="90"/>
      <c r="T270" s="90"/>
      <c r="U270" s="90"/>
      <c r="V270" s="61"/>
    </row>
    <row r="271" spans="1:22" s="19" customFormat="1" hidden="1">
      <c r="A271" s="90">
        <v>2</v>
      </c>
      <c r="B271" s="90">
        <v>19931</v>
      </c>
      <c r="C271" s="90"/>
      <c r="D271" s="90"/>
      <c r="E271" s="90"/>
      <c r="F271" s="90"/>
      <c r="G271" s="90"/>
      <c r="H271" s="91"/>
      <c r="I271" s="90"/>
      <c r="J271" s="90"/>
      <c r="K271" s="90"/>
      <c r="L271" s="92"/>
      <c r="M271" s="90"/>
      <c r="N271" s="90"/>
      <c r="O271" s="90"/>
      <c r="P271" s="90"/>
      <c r="Q271" s="90"/>
      <c r="R271" s="90"/>
      <c r="S271" s="90"/>
      <c r="T271" s="90"/>
      <c r="U271" s="90"/>
      <c r="V271" s="61"/>
    </row>
    <row r="272" spans="1:22" s="19" customFormat="1" hidden="1">
      <c r="A272" s="90">
        <v>3</v>
      </c>
      <c r="B272" s="90">
        <v>19567</v>
      </c>
      <c r="C272" s="90"/>
      <c r="D272" s="90"/>
      <c r="E272" s="90"/>
      <c r="F272" s="90"/>
      <c r="G272" s="90"/>
      <c r="H272" s="91"/>
      <c r="I272" s="90"/>
      <c r="J272" s="90"/>
      <c r="K272" s="90"/>
      <c r="L272" s="92"/>
      <c r="M272" s="90"/>
      <c r="N272" s="90"/>
      <c r="O272" s="90"/>
      <c r="P272" s="90"/>
      <c r="Q272" s="90"/>
      <c r="R272" s="90"/>
      <c r="S272" s="90"/>
      <c r="T272" s="90"/>
      <c r="U272" s="90"/>
      <c r="V272" s="61"/>
    </row>
    <row r="273" spans="1:22" s="19" customFormat="1" hidden="1">
      <c r="A273" s="90">
        <v>4</v>
      </c>
      <c r="B273" s="90">
        <v>19464</v>
      </c>
      <c r="C273" s="90"/>
      <c r="D273" s="90"/>
      <c r="E273" s="90"/>
      <c r="F273" s="90"/>
      <c r="G273" s="90"/>
      <c r="H273" s="91"/>
      <c r="I273" s="90"/>
      <c r="J273" s="90"/>
      <c r="K273" s="90"/>
      <c r="L273" s="92"/>
      <c r="M273" s="90"/>
      <c r="N273" s="90"/>
      <c r="O273" s="90"/>
      <c r="P273" s="90"/>
      <c r="Q273" s="90"/>
      <c r="R273" s="90"/>
      <c r="S273" s="90"/>
      <c r="T273" s="90"/>
      <c r="U273" s="90"/>
      <c r="V273" s="61"/>
    </row>
    <row r="274" spans="1:22" s="19" customFormat="1" hidden="1">
      <c r="A274" s="90">
        <v>5</v>
      </c>
      <c r="B274" s="90">
        <v>19562</v>
      </c>
      <c r="C274" s="90"/>
      <c r="D274" s="90"/>
      <c r="E274" s="90"/>
      <c r="F274" s="90"/>
      <c r="G274" s="90"/>
      <c r="H274" s="91"/>
      <c r="I274" s="90"/>
      <c r="J274" s="90"/>
      <c r="K274" s="90"/>
      <c r="L274" s="92"/>
      <c r="M274" s="90"/>
      <c r="N274" s="90"/>
      <c r="O274" s="90"/>
      <c r="P274" s="90"/>
      <c r="Q274" s="90"/>
      <c r="R274" s="90"/>
      <c r="S274" s="90"/>
      <c r="T274" s="90"/>
      <c r="U274" s="90"/>
      <c r="V274" s="61"/>
    </row>
    <row r="275" spans="1:22" s="19" customFormat="1" hidden="1">
      <c r="A275" s="90">
        <v>6</v>
      </c>
      <c r="B275" s="90">
        <v>19587</v>
      </c>
      <c r="C275" s="90"/>
      <c r="D275" s="90"/>
      <c r="E275" s="90"/>
      <c r="F275" s="90"/>
      <c r="G275" s="90"/>
      <c r="H275" s="91"/>
      <c r="I275" s="90"/>
      <c r="J275" s="90"/>
      <c r="K275" s="90"/>
      <c r="L275" s="92"/>
      <c r="M275" s="90"/>
      <c r="N275" s="90"/>
      <c r="O275" s="90"/>
      <c r="P275" s="90"/>
      <c r="Q275" s="90"/>
      <c r="R275" s="90"/>
      <c r="S275" s="90"/>
      <c r="T275" s="90"/>
      <c r="U275" s="90"/>
      <c r="V275" s="61"/>
    </row>
    <row r="276" spans="1:22" s="19" customFormat="1" hidden="1">
      <c r="A276" s="90">
        <v>7</v>
      </c>
      <c r="B276" s="90">
        <v>19629</v>
      </c>
      <c r="C276" s="90"/>
      <c r="D276" s="90"/>
      <c r="E276" s="90"/>
      <c r="F276" s="90"/>
      <c r="G276" s="90"/>
      <c r="H276" s="91"/>
      <c r="I276" s="90"/>
      <c r="J276" s="90"/>
      <c r="K276" s="90"/>
      <c r="L276" s="92"/>
      <c r="M276" s="90"/>
      <c r="N276" s="90"/>
      <c r="O276" s="90"/>
      <c r="P276" s="90"/>
      <c r="Q276" s="90"/>
      <c r="R276" s="90"/>
      <c r="S276" s="90"/>
      <c r="T276" s="90"/>
      <c r="U276" s="90"/>
      <c r="V276" s="61"/>
    </row>
    <row r="277" spans="1:22" s="19" customFormat="1" hidden="1">
      <c r="A277" s="90">
        <v>8</v>
      </c>
      <c r="B277" s="90">
        <v>19412</v>
      </c>
      <c r="C277" s="90"/>
      <c r="D277" s="90"/>
      <c r="E277" s="90"/>
      <c r="F277" s="90"/>
      <c r="G277" s="90"/>
      <c r="H277" s="91"/>
      <c r="I277" s="90"/>
      <c r="J277" s="90"/>
      <c r="K277" s="90"/>
      <c r="L277" s="92"/>
      <c r="M277" s="90"/>
      <c r="N277" s="90"/>
      <c r="O277" s="90"/>
      <c r="P277" s="90"/>
      <c r="Q277" s="90"/>
      <c r="R277" s="90"/>
      <c r="S277" s="90"/>
      <c r="T277" s="90"/>
      <c r="U277" s="90"/>
      <c r="V277" s="61"/>
    </row>
    <row r="278" spans="1:22" s="19" customFormat="1" hidden="1">
      <c r="A278" s="90">
        <v>9</v>
      </c>
      <c r="B278" s="90">
        <v>19469</v>
      </c>
      <c r="C278" s="90"/>
      <c r="D278" s="90"/>
      <c r="E278" s="90"/>
      <c r="F278" s="90"/>
      <c r="G278" s="90"/>
      <c r="H278" s="91"/>
      <c r="I278" s="90"/>
      <c r="J278" s="90"/>
      <c r="K278" s="90"/>
      <c r="L278" s="92"/>
      <c r="M278" s="90"/>
      <c r="N278" s="90"/>
      <c r="O278" s="90"/>
      <c r="P278" s="90"/>
      <c r="Q278" s="90"/>
      <c r="R278" s="90"/>
      <c r="S278" s="90"/>
      <c r="T278" s="90"/>
      <c r="U278" s="90"/>
      <c r="V278" s="61"/>
    </row>
    <row r="279" spans="1:22" s="19" customFormat="1" hidden="1">
      <c r="A279" s="90">
        <v>10</v>
      </c>
      <c r="B279" s="90">
        <v>19492</v>
      </c>
      <c r="C279" s="90"/>
      <c r="D279" s="90"/>
      <c r="E279" s="90"/>
      <c r="F279" s="90"/>
      <c r="G279" s="90"/>
      <c r="H279" s="91"/>
      <c r="I279" s="90"/>
      <c r="J279" s="90"/>
      <c r="K279" s="90"/>
      <c r="L279" s="92"/>
      <c r="M279" s="90"/>
      <c r="N279" s="90"/>
      <c r="O279" s="90"/>
      <c r="P279" s="90"/>
      <c r="Q279" s="90"/>
      <c r="R279" s="90"/>
      <c r="S279" s="90"/>
      <c r="T279" s="90"/>
      <c r="U279" s="90"/>
      <c r="V279" s="61"/>
    </row>
    <row r="280" spans="1:22" s="19" customFormat="1" hidden="1">
      <c r="A280" s="90">
        <v>11</v>
      </c>
      <c r="B280" s="90">
        <v>19574</v>
      </c>
      <c r="C280" s="90"/>
      <c r="D280" s="90"/>
      <c r="E280" s="90"/>
      <c r="F280" s="90"/>
      <c r="G280" s="90"/>
      <c r="H280" s="91"/>
      <c r="I280" s="90"/>
      <c r="J280" s="90"/>
      <c r="K280" s="90"/>
      <c r="L280" s="92"/>
      <c r="M280" s="90"/>
      <c r="N280" s="90"/>
      <c r="O280" s="90"/>
      <c r="P280" s="90"/>
      <c r="Q280" s="90"/>
      <c r="R280" s="90"/>
      <c r="S280" s="90"/>
      <c r="T280" s="90"/>
      <c r="U280" s="90"/>
      <c r="V280" s="61"/>
    </row>
    <row r="281" spans="1:22" s="19" customFormat="1" hidden="1">
      <c r="A281" s="90">
        <v>12</v>
      </c>
      <c r="B281" s="90">
        <v>19422</v>
      </c>
      <c r="C281" s="90"/>
      <c r="D281" s="90"/>
      <c r="E281" s="90"/>
      <c r="F281" s="90"/>
      <c r="G281" s="90"/>
      <c r="H281" s="91"/>
      <c r="I281" s="90"/>
      <c r="J281" s="90"/>
      <c r="K281" s="90"/>
      <c r="L281" s="92"/>
      <c r="M281" s="90"/>
      <c r="N281" s="90"/>
      <c r="O281" s="90"/>
      <c r="P281" s="90"/>
      <c r="Q281" s="90"/>
      <c r="R281" s="90"/>
      <c r="S281" s="90"/>
      <c r="T281" s="90"/>
      <c r="U281" s="90"/>
      <c r="V281" s="61"/>
    </row>
    <row r="282" spans="1:22" s="19" customFormat="1" hidden="1">
      <c r="A282" s="90">
        <v>13</v>
      </c>
      <c r="B282" s="90">
        <v>19602</v>
      </c>
      <c r="C282" s="90"/>
      <c r="D282" s="90"/>
      <c r="E282" s="90"/>
      <c r="F282" s="90"/>
      <c r="G282" s="90"/>
      <c r="H282" s="91"/>
      <c r="I282" s="90"/>
      <c r="J282" s="90"/>
      <c r="K282" s="90"/>
      <c r="L282" s="92"/>
      <c r="M282" s="90"/>
      <c r="N282" s="90"/>
      <c r="O282" s="90"/>
      <c r="P282" s="90"/>
      <c r="Q282" s="90"/>
      <c r="R282" s="90"/>
      <c r="S282" s="90"/>
      <c r="T282" s="90"/>
      <c r="U282" s="90"/>
      <c r="V282" s="61"/>
    </row>
    <row r="283" spans="1:22" s="19" customFormat="1" hidden="1">
      <c r="A283" s="90">
        <v>14</v>
      </c>
      <c r="B283" s="90">
        <v>19646</v>
      </c>
      <c r="C283" s="90"/>
      <c r="D283" s="90"/>
      <c r="E283" s="90"/>
      <c r="F283" s="90"/>
      <c r="G283" s="90"/>
      <c r="H283" s="91"/>
      <c r="I283" s="90"/>
      <c r="J283" s="90"/>
      <c r="K283" s="90"/>
      <c r="L283" s="92"/>
      <c r="M283" s="90"/>
      <c r="N283" s="90"/>
      <c r="O283" s="90"/>
      <c r="P283" s="90"/>
      <c r="Q283" s="90"/>
      <c r="R283" s="90"/>
      <c r="S283" s="90"/>
      <c r="T283" s="90"/>
      <c r="U283" s="90"/>
      <c r="V283" s="61"/>
    </row>
    <row r="284" spans="1:22" s="19" customFormat="1" hidden="1">
      <c r="A284" s="90">
        <v>15</v>
      </c>
      <c r="B284" s="90">
        <v>19048</v>
      </c>
      <c r="C284" s="90"/>
      <c r="D284" s="90"/>
      <c r="E284" s="90"/>
      <c r="F284" s="90"/>
      <c r="G284" s="90"/>
      <c r="H284" s="91"/>
      <c r="I284" s="90"/>
      <c r="J284" s="90"/>
      <c r="K284" s="90"/>
      <c r="L284" s="92"/>
      <c r="M284" s="90"/>
      <c r="N284" s="90"/>
      <c r="O284" s="90"/>
      <c r="P284" s="90"/>
      <c r="Q284" s="90"/>
      <c r="R284" s="90"/>
      <c r="S284" s="90"/>
      <c r="T284" s="90"/>
      <c r="U284" s="90"/>
      <c r="V284" s="61"/>
    </row>
    <row r="285" spans="1:22" s="19" customFormat="1" hidden="1">
      <c r="A285" s="90">
        <v>16</v>
      </c>
      <c r="B285" s="90">
        <v>19455</v>
      </c>
      <c r="C285" s="90"/>
      <c r="D285" s="90"/>
      <c r="E285" s="90"/>
      <c r="F285" s="90"/>
      <c r="G285" s="90"/>
      <c r="H285" s="91"/>
      <c r="I285" s="90"/>
      <c r="J285" s="90"/>
      <c r="K285" s="90"/>
      <c r="L285" s="92"/>
      <c r="M285" s="90"/>
      <c r="N285" s="90"/>
      <c r="O285" s="90"/>
      <c r="P285" s="90"/>
      <c r="Q285" s="90"/>
      <c r="R285" s="90"/>
      <c r="S285" s="90"/>
      <c r="T285" s="90"/>
      <c r="U285" s="90"/>
      <c r="V285" s="61"/>
    </row>
    <row r="286" spans="1:22" s="19" customFormat="1" hidden="1">
      <c r="A286" s="90">
        <v>17</v>
      </c>
      <c r="B286" s="90">
        <v>19462</v>
      </c>
      <c r="C286" s="90"/>
      <c r="D286" s="90"/>
      <c r="E286" s="90"/>
      <c r="F286" s="90"/>
      <c r="G286" s="90"/>
      <c r="H286" s="91"/>
      <c r="I286" s="90"/>
      <c r="J286" s="90"/>
      <c r="K286" s="90"/>
      <c r="L286" s="92"/>
      <c r="M286" s="90"/>
      <c r="N286" s="90"/>
      <c r="O286" s="90"/>
      <c r="P286" s="90"/>
      <c r="Q286" s="90"/>
      <c r="R286" s="90"/>
      <c r="S286" s="90"/>
      <c r="T286" s="90"/>
      <c r="U286" s="90"/>
      <c r="V286" s="61"/>
    </row>
    <row r="287" spans="1:22" s="19" customFormat="1" hidden="1">
      <c r="A287" s="90">
        <v>18</v>
      </c>
      <c r="B287" s="90">
        <v>19110</v>
      </c>
      <c r="C287" s="90"/>
      <c r="D287" s="90"/>
      <c r="E287" s="90"/>
      <c r="F287" s="90"/>
      <c r="G287" s="90"/>
      <c r="H287" s="91"/>
      <c r="I287" s="90"/>
      <c r="J287" s="90"/>
      <c r="K287" s="90"/>
      <c r="L287" s="92"/>
      <c r="M287" s="90"/>
      <c r="N287" s="90"/>
      <c r="O287" s="90"/>
      <c r="P287" s="90"/>
      <c r="Q287" s="90"/>
      <c r="R287" s="90"/>
      <c r="S287" s="90"/>
      <c r="T287" s="90"/>
      <c r="U287" s="90"/>
      <c r="V287" s="61"/>
    </row>
    <row r="288" spans="1:22" s="19" customFormat="1" hidden="1">
      <c r="A288" s="90">
        <v>19</v>
      </c>
      <c r="B288" s="90">
        <v>18901</v>
      </c>
      <c r="C288" s="90"/>
      <c r="D288" s="90"/>
      <c r="E288" s="90"/>
      <c r="F288" s="90"/>
      <c r="G288" s="90"/>
      <c r="H288" s="91"/>
      <c r="I288" s="90"/>
      <c r="J288" s="90"/>
      <c r="K288" s="90"/>
      <c r="L288" s="92"/>
      <c r="M288" s="90"/>
      <c r="N288" s="90"/>
      <c r="O288" s="90"/>
      <c r="P288" s="90"/>
      <c r="Q288" s="90"/>
      <c r="R288" s="90"/>
      <c r="S288" s="90"/>
      <c r="T288" s="90"/>
      <c r="U288" s="90"/>
      <c r="V288" s="61"/>
    </row>
    <row r="289" spans="1:22" s="19" customFormat="1" hidden="1">
      <c r="A289" s="90">
        <v>20</v>
      </c>
      <c r="B289" s="90">
        <v>18690</v>
      </c>
      <c r="C289" s="90"/>
      <c r="D289" s="90"/>
      <c r="E289" s="90"/>
      <c r="F289" s="90"/>
      <c r="G289" s="90"/>
      <c r="H289" s="91"/>
      <c r="I289" s="90"/>
      <c r="J289" s="90"/>
      <c r="K289" s="90"/>
      <c r="L289" s="92"/>
      <c r="M289" s="90"/>
      <c r="N289" s="90"/>
      <c r="O289" s="90"/>
      <c r="P289" s="90"/>
      <c r="Q289" s="90"/>
      <c r="R289" s="90"/>
      <c r="S289" s="90"/>
      <c r="T289" s="90"/>
      <c r="U289" s="90"/>
      <c r="V289" s="61"/>
    </row>
    <row r="290" spans="1:22" s="19" customFormat="1" hidden="1">
      <c r="A290" s="90">
        <v>21</v>
      </c>
      <c r="B290" s="90">
        <v>18998</v>
      </c>
      <c r="C290" s="90"/>
      <c r="D290" s="90"/>
      <c r="E290" s="90"/>
      <c r="F290" s="90"/>
      <c r="G290" s="90"/>
      <c r="H290" s="91"/>
      <c r="I290" s="90"/>
      <c r="J290" s="90"/>
      <c r="K290" s="90"/>
      <c r="L290" s="92"/>
      <c r="M290" s="90"/>
      <c r="N290" s="90"/>
      <c r="O290" s="90"/>
      <c r="P290" s="90"/>
      <c r="Q290" s="90"/>
      <c r="R290" s="90"/>
      <c r="S290" s="90"/>
      <c r="T290" s="90"/>
      <c r="U290" s="90"/>
      <c r="V290" s="61"/>
    </row>
    <row r="291" spans="1:22" s="19" customFormat="1" hidden="1">
      <c r="A291" s="90">
        <v>22</v>
      </c>
      <c r="B291" s="90">
        <v>17730</v>
      </c>
      <c r="C291" s="90"/>
      <c r="D291" s="90"/>
      <c r="E291" s="90"/>
      <c r="F291" s="90"/>
      <c r="G291" s="90"/>
      <c r="H291" s="91"/>
      <c r="I291" s="90"/>
      <c r="J291" s="90"/>
      <c r="K291" s="90"/>
      <c r="L291" s="92"/>
      <c r="M291" s="90"/>
      <c r="N291" s="90"/>
      <c r="O291" s="90"/>
      <c r="P291" s="90"/>
      <c r="Q291" s="90"/>
      <c r="R291" s="90"/>
      <c r="S291" s="90"/>
      <c r="T291" s="90"/>
      <c r="U291" s="90"/>
      <c r="V291" s="61"/>
    </row>
    <row r="292" spans="1:22" s="19" customFormat="1" hidden="1">
      <c r="A292" s="90">
        <v>23</v>
      </c>
      <c r="B292" s="90">
        <v>19392</v>
      </c>
      <c r="C292" s="90"/>
      <c r="D292" s="90"/>
      <c r="E292" s="90"/>
      <c r="F292" s="90"/>
      <c r="G292" s="90"/>
      <c r="H292" s="91"/>
      <c r="I292" s="90"/>
      <c r="J292" s="90"/>
      <c r="K292" s="90"/>
      <c r="L292" s="92"/>
      <c r="M292" s="90"/>
      <c r="N292" s="90"/>
      <c r="O292" s="90"/>
      <c r="P292" s="90"/>
      <c r="Q292" s="90"/>
      <c r="R292" s="90"/>
      <c r="S292" s="90"/>
      <c r="T292" s="90"/>
      <c r="U292" s="90"/>
      <c r="V292" s="61"/>
    </row>
    <row r="293" spans="1:22" s="19" customFormat="1" hidden="1">
      <c r="A293" s="90">
        <v>24</v>
      </c>
      <c r="B293" s="90">
        <v>19047</v>
      </c>
      <c r="C293" s="90"/>
      <c r="D293" s="90"/>
      <c r="E293" s="90"/>
      <c r="F293" s="90"/>
      <c r="G293" s="90"/>
      <c r="H293" s="91"/>
      <c r="I293" s="90"/>
      <c r="J293" s="90"/>
      <c r="K293" s="90"/>
      <c r="L293" s="92"/>
      <c r="M293" s="90"/>
      <c r="N293" s="90"/>
      <c r="O293" s="90"/>
      <c r="P293" s="90"/>
      <c r="Q293" s="90"/>
      <c r="R293" s="90"/>
      <c r="S293" s="90"/>
      <c r="T293" s="90"/>
      <c r="U293" s="90"/>
      <c r="V293" s="61"/>
    </row>
    <row r="294" spans="1:22" s="19" customFormat="1" hidden="1">
      <c r="A294" s="90">
        <v>25</v>
      </c>
      <c r="B294" s="90">
        <v>19097</v>
      </c>
      <c r="C294" s="90"/>
      <c r="D294" s="90"/>
      <c r="E294" s="90"/>
      <c r="F294" s="90"/>
      <c r="G294" s="90"/>
      <c r="H294" s="91"/>
      <c r="I294" s="90"/>
      <c r="J294" s="90"/>
      <c r="K294" s="90"/>
      <c r="L294" s="92"/>
      <c r="M294" s="90"/>
      <c r="N294" s="90"/>
      <c r="O294" s="90"/>
      <c r="P294" s="90"/>
      <c r="Q294" s="90"/>
      <c r="R294" s="90"/>
      <c r="S294" s="90"/>
      <c r="T294" s="90"/>
      <c r="U294" s="90"/>
      <c r="V294" s="61"/>
    </row>
    <row r="295" spans="1:22" s="19" customFormat="1" hidden="1">
      <c r="A295" s="90">
        <v>26</v>
      </c>
      <c r="B295" s="90">
        <v>18780</v>
      </c>
      <c r="C295" s="90"/>
      <c r="D295" s="90"/>
      <c r="E295" s="90"/>
      <c r="F295" s="90"/>
      <c r="G295" s="90"/>
      <c r="H295" s="91"/>
      <c r="I295" s="90"/>
      <c r="J295" s="90"/>
      <c r="K295" s="90"/>
      <c r="L295" s="92"/>
      <c r="M295" s="90"/>
      <c r="N295" s="90"/>
      <c r="O295" s="90"/>
      <c r="P295" s="90"/>
      <c r="Q295" s="90"/>
      <c r="R295" s="90"/>
      <c r="S295" s="90"/>
      <c r="T295" s="90"/>
      <c r="U295" s="90"/>
      <c r="V295" s="61"/>
    </row>
    <row r="296" spans="1:22" s="19" customFormat="1" hidden="1">
      <c r="A296" s="90">
        <v>27</v>
      </c>
      <c r="B296" s="90">
        <v>19144</v>
      </c>
      <c r="C296" s="90"/>
      <c r="D296" s="90"/>
      <c r="E296" s="90"/>
      <c r="F296" s="90"/>
      <c r="G296" s="90"/>
      <c r="H296" s="91"/>
      <c r="I296" s="90"/>
      <c r="J296" s="90"/>
      <c r="K296" s="90"/>
      <c r="L296" s="92"/>
      <c r="M296" s="90"/>
      <c r="N296" s="90"/>
      <c r="O296" s="90"/>
      <c r="P296" s="90"/>
      <c r="Q296" s="90"/>
      <c r="R296" s="90"/>
      <c r="S296" s="90"/>
      <c r="T296" s="90"/>
      <c r="U296" s="90"/>
      <c r="V296" s="61"/>
    </row>
    <row r="297" spans="1:22" s="19" customFormat="1" hidden="1">
      <c r="A297" s="90">
        <v>28</v>
      </c>
      <c r="B297" s="90">
        <v>19132</v>
      </c>
      <c r="C297" s="90"/>
      <c r="D297" s="90"/>
      <c r="E297" s="90"/>
      <c r="F297" s="90"/>
      <c r="G297" s="90"/>
      <c r="H297" s="91"/>
      <c r="I297" s="90"/>
      <c r="J297" s="90"/>
      <c r="K297" s="90"/>
      <c r="L297" s="92"/>
      <c r="M297" s="90"/>
      <c r="N297" s="90"/>
      <c r="O297" s="90"/>
      <c r="P297" s="90"/>
      <c r="Q297" s="90"/>
      <c r="R297" s="90"/>
      <c r="S297" s="90"/>
      <c r="T297" s="90"/>
      <c r="U297" s="90"/>
      <c r="V297" s="61"/>
    </row>
    <row r="298" spans="1:22" s="19" customFormat="1" hidden="1">
      <c r="A298" s="90">
        <v>29</v>
      </c>
      <c r="B298" s="90">
        <v>19208</v>
      </c>
      <c r="C298" s="90"/>
      <c r="D298" s="90"/>
      <c r="E298" s="90"/>
      <c r="F298" s="90"/>
      <c r="G298" s="90"/>
      <c r="H298" s="91"/>
      <c r="I298" s="90"/>
      <c r="J298" s="90"/>
      <c r="K298" s="90"/>
      <c r="L298" s="92"/>
      <c r="M298" s="90"/>
      <c r="N298" s="90"/>
      <c r="O298" s="90"/>
      <c r="P298" s="90"/>
      <c r="Q298" s="90"/>
      <c r="R298" s="90"/>
      <c r="S298" s="90"/>
      <c r="T298" s="90"/>
      <c r="U298" s="90"/>
      <c r="V298" s="61"/>
    </row>
    <row r="299" spans="1:22" s="19" customFormat="1" ht="26.25" hidden="1">
      <c r="A299" s="90">
        <v>30</v>
      </c>
      <c r="B299" s="90">
        <v>18952</v>
      </c>
      <c r="C299" s="90"/>
      <c r="D299" s="20" t="s">
        <v>21</v>
      </c>
      <c r="E299" s="33" t="s">
        <v>15</v>
      </c>
      <c r="F299" s="33" t="s">
        <v>23</v>
      </c>
      <c r="G299" s="33" t="s">
        <v>24</v>
      </c>
      <c r="H299" s="34"/>
      <c r="I299" s="35" t="s">
        <v>22</v>
      </c>
      <c r="J299" s="36" t="s">
        <v>25</v>
      </c>
      <c r="K299" s="90"/>
      <c r="L299" s="92"/>
      <c r="M299" s="90"/>
      <c r="N299" s="90"/>
      <c r="O299" s="90"/>
      <c r="P299" s="90"/>
      <c r="Q299" s="90"/>
      <c r="R299" s="90"/>
      <c r="S299" s="90"/>
      <c r="T299" s="90"/>
      <c r="U299" s="90"/>
      <c r="V299" s="61"/>
    </row>
    <row r="300" spans="1:22" s="19" customFormat="1" ht="17.25">
      <c r="A300" s="90"/>
      <c r="B300" s="93">
        <f>SUM(B270:B299)</f>
        <v>578537</v>
      </c>
      <c r="C300" s="93"/>
      <c r="D300" s="94">
        <f>B300</f>
        <v>578537</v>
      </c>
      <c r="E300" s="95">
        <v>520533.68599999999</v>
      </c>
      <c r="F300" s="39">
        <v>156.41999999999999</v>
      </c>
      <c r="G300" s="90">
        <v>65013.05</v>
      </c>
      <c r="H300" s="67">
        <f>J300-E300-F300-G300</f>
        <v>-5847.1559999999881</v>
      </c>
      <c r="I300" s="40">
        <f>E300+F300+G300</f>
        <v>585703.15599999996</v>
      </c>
      <c r="J300" s="96">
        <v>579856</v>
      </c>
      <c r="K300" s="90"/>
      <c r="L300" s="97">
        <f>E300*N267</f>
        <v>23939344.219140001</v>
      </c>
      <c r="M300" s="98">
        <f>M301</f>
        <v>-14294.225000000093</v>
      </c>
      <c r="N300" s="99">
        <f>(O233+O267+O269)/(J234+J268+J301)</f>
        <v>45.818202540536468</v>
      </c>
      <c r="O300" s="100">
        <f>O233+O267+O269</f>
        <v>-654935.69621000416</v>
      </c>
      <c r="P300" s="101">
        <v>1.1200000000000001</v>
      </c>
      <c r="Q300" s="100">
        <f>O300*P300</f>
        <v>-733527.97975520475</v>
      </c>
      <c r="R300" s="100">
        <f>Q300-O300</f>
        <v>-78592.283545200597</v>
      </c>
      <c r="S300" s="101">
        <v>0.2</v>
      </c>
      <c r="T300" s="100">
        <f>O300*S300</f>
        <v>-130987.13924200083</v>
      </c>
      <c r="U300" s="102">
        <f>R300+T300</f>
        <v>-209579.42278720142</v>
      </c>
      <c r="V300" s="61"/>
    </row>
    <row r="301" spans="1:22" s="17" customFormat="1" ht="18" thickBot="1">
      <c r="A301" s="26"/>
      <c r="B301" s="86"/>
      <c r="C301" s="86"/>
      <c r="D301" s="26"/>
      <c r="E301" s="26"/>
      <c r="F301" s="26"/>
      <c r="G301" s="26"/>
      <c r="H301" s="45"/>
      <c r="I301" s="80">
        <f>I300-D300</f>
        <v>7166.155999999959</v>
      </c>
      <c r="J301" s="103">
        <f>I300-J300</f>
        <v>5847.155999999959</v>
      </c>
      <c r="K301" s="25"/>
      <c r="L301" s="104">
        <f>(L233+L267+L300)/(E233+E267+E300)</f>
        <v>46.169961318682368</v>
      </c>
      <c r="M301" s="104">
        <f>J234+J268+J301</f>
        <v>-14294.225000000093</v>
      </c>
      <c r="N301" s="105">
        <v>46.17</v>
      </c>
      <c r="O301" s="104">
        <f>M301*N301</f>
        <v>-659964.36825000437</v>
      </c>
      <c r="P301" s="105">
        <v>1.1200000000000001</v>
      </c>
      <c r="Q301" s="104">
        <f>O301*P301</f>
        <v>-739160.09244000493</v>
      </c>
      <c r="R301" s="104">
        <f>Q301-O301</f>
        <v>-79195.724190000561</v>
      </c>
      <c r="S301" s="105">
        <v>0.2</v>
      </c>
      <c r="T301" s="104">
        <f>O301*S301</f>
        <v>-131992.87365000087</v>
      </c>
      <c r="U301" s="104">
        <f>R301+T301</f>
        <v>-211188.59784000143</v>
      </c>
      <c r="V301" s="30"/>
    </row>
    <row r="302" spans="1:22">
      <c r="A302" s="27" t="s">
        <v>9</v>
      </c>
      <c r="B302" s="27"/>
      <c r="C302" s="27"/>
      <c r="D302" s="27"/>
      <c r="E302" s="27"/>
      <c r="F302" s="27"/>
      <c r="G302" s="27"/>
      <c r="H302" s="41"/>
      <c r="I302" s="82" t="s">
        <v>14</v>
      </c>
      <c r="J302" s="83" t="s">
        <v>25</v>
      </c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31"/>
    </row>
    <row r="303" spans="1:22" hidden="1">
      <c r="A303" s="27">
        <v>1</v>
      </c>
      <c r="B303" s="27">
        <v>11702</v>
      </c>
      <c r="C303" s="27"/>
      <c r="D303" s="27"/>
      <c r="E303" s="27"/>
      <c r="F303" s="27"/>
      <c r="G303" s="27"/>
      <c r="H303" s="41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31"/>
    </row>
    <row r="304" spans="1:22" hidden="1">
      <c r="A304" s="27">
        <v>2</v>
      </c>
      <c r="B304" s="27">
        <v>18736</v>
      </c>
      <c r="C304" s="27"/>
      <c r="D304" s="27"/>
      <c r="E304" s="27"/>
      <c r="F304" s="27"/>
      <c r="G304" s="27"/>
      <c r="H304" s="41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31"/>
    </row>
    <row r="305" spans="1:22" hidden="1">
      <c r="A305" s="27">
        <v>3</v>
      </c>
      <c r="B305" s="27">
        <v>18282</v>
      </c>
      <c r="C305" s="27"/>
      <c r="D305" s="27"/>
      <c r="E305" s="27"/>
      <c r="F305" s="27"/>
      <c r="G305" s="27"/>
      <c r="H305" s="41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31"/>
    </row>
    <row r="306" spans="1:22" hidden="1">
      <c r="A306" s="27">
        <v>4</v>
      </c>
      <c r="B306" s="27">
        <v>18350</v>
      </c>
      <c r="C306" s="27"/>
      <c r="D306" s="27"/>
      <c r="E306" s="27"/>
      <c r="F306" s="27"/>
      <c r="G306" s="27"/>
      <c r="H306" s="41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31"/>
    </row>
    <row r="307" spans="1:22" hidden="1">
      <c r="A307" s="27">
        <v>5</v>
      </c>
      <c r="B307" s="27">
        <v>19135</v>
      </c>
      <c r="C307" s="27"/>
      <c r="D307" s="27"/>
      <c r="E307" s="27"/>
      <c r="F307" s="27"/>
      <c r="G307" s="27"/>
      <c r="H307" s="41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31"/>
    </row>
    <row r="308" spans="1:22" hidden="1">
      <c r="A308" s="27">
        <v>6</v>
      </c>
      <c r="B308" s="27">
        <v>18954</v>
      </c>
      <c r="C308" s="27"/>
      <c r="D308" s="27"/>
      <c r="E308" s="27"/>
      <c r="F308" s="27"/>
      <c r="G308" s="27"/>
      <c r="H308" s="41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31"/>
    </row>
    <row r="309" spans="1:22" hidden="1">
      <c r="A309" s="27">
        <v>7</v>
      </c>
      <c r="B309" s="27">
        <v>18566</v>
      </c>
      <c r="C309" s="27"/>
      <c r="D309" s="27"/>
      <c r="E309" s="27"/>
      <c r="F309" s="27"/>
      <c r="G309" s="27"/>
      <c r="H309" s="41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31"/>
    </row>
    <row r="310" spans="1:22" hidden="1">
      <c r="A310" s="27">
        <v>8</v>
      </c>
      <c r="B310" s="27">
        <v>18528</v>
      </c>
      <c r="C310" s="27"/>
      <c r="D310" s="27"/>
      <c r="E310" s="27"/>
      <c r="F310" s="27"/>
      <c r="G310" s="27"/>
      <c r="H310" s="41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31"/>
    </row>
    <row r="311" spans="1:22" hidden="1">
      <c r="A311" s="27">
        <v>9</v>
      </c>
      <c r="B311" s="27">
        <v>18800</v>
      </c>
      <c r="C311" s="27"/>
      <c r="D311" s="27"/>
      <c r="E311" s="27"/>
      <c r="F311" s="27"/>
      <c r="G311" s="27"/>
      <c r="H311" s="41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31"/>
    </row>
    <row r="312" spans="1:22" hidden="1">
      <c r="A312" s="27">
        <v>10</v>
      </c>
      <c r="B312" s="27">
        <v>18732</v>
      </c>
      <c r="C312" s="27"/>
      <c r="D312" s="27"/>
      <c r="E312" s="27"/>
      <c r="F312" s="27"/>
      <c r="G312" s="27"/>
      <c r="H312" s="41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31"/>
    </row>
    <row r="313" spans="1:22" hidden="1">
      <c r="A313" s="27">
        <v>11</v>
      </c>
      <c r="B313" s="27">
        <v>18538</v>
      </c>
      <c r="C313" s="27"/>
      <c r="D313" s="27"/>
      <c r="E313" s="27"/>
      <c r="F313" s="27"/>
      <c r="G313" s="27"/>
      <c r="H313" s="41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31"/>
    </row>
    <row r="314" spans="1:22" hidden="1">
      <c r="A314" s="27">
        <v>12</v>
      </c>
      <c r="B314" s="27">
        <v>18548</v>
      </c>
      <c r="C314" s="27"/>
      <c r="D314" s="27"/>
      <c r="E314" s="27"/>
      <c r="F314" s="27"/>
      <c r="G314" s="27"/>
      <c r="H314" s="41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31"/>
    </row>
    <row r="315" spans="1:22" hidden="1">
      <c r="A315" s="27">
        <v>13</v>
      </c>
      <c r="B315" s="27">
        <v>18472</v>
      </c>
      <c r="C315" s="27"/>
      <c r="D315" s="27"/>
      <c r="E315" s="27"/>
      <c r="F315" s="27"/>
      <c r="G315" s="27"/>
      <c r="H315" s="41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31"/>
    </row>
    <row r="316" spans="1:22" hidden="1">
      <c r="A316" s="27">
        <v>14</v>
      </c>
      <c r="B316" s="27">
        <v>18016</v>
      </c>
      <c r="C316" s="27"/>
      <c r="D316" s="27"/>
      <c r="E316" s="27"/>
      <c r="F316" s="27"/>
      <c r="G316" s="27"/>
      <c r="H316" s="41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31"/>
    </row>
    <row r="317" spans="1:22" hidden="1">
      <c r="A317" s="27">
        <v>15</v>
      </c>
      <c r="B317" s="27">
        <v>18393</v>
      </c>
      <c r="C317" s="27"/>
      <c r="D317" s="27"/>
      <c r="E317" s="27"/>
      <c r="F317" s="27"/>
      <c r="G317" s="27"/>
      <c r="H317" s="41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31"/>
    </row>
    <row r="318" spans="1:22" hidden="1">
      <c r="A318" s="27">
        <v>16</v>
      </c>
      <c r="B318" s="27">
        <v>18145</v>
      </c>
      <c r="C318" s="27"/>
      <c r="D318" s="27"/>
      <c r="E318" s="27"/>
      <c r="F318" s="27"/>
      <c r="G318" s="27"/>
      <c r="H318" s="41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31"/>
    </row>
    <row r="319" spans="1:22" hidden="1">
      <c r="A319" s="27">
        <v>17</v>
      </c>
      <c r="B319" s="27">
        <v>18675</v>
      </c>
      <c r="C319" s="27"/>
      <c r="D319" s="27"/>
      <c r="E319" s="27"/>
      <c r="F319" s="27"/>
      <c r="G319" s="27"/>
      <c r="H319" s="41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31"/>
    </row>
    <row r="320" spans="1:22" hidden="1">
      <c r="A320" s="27">
        <v>18</v>
      </c>
      <c r="B320" s="27">
        <v>19134</v>
      </c>
      <c r="C320" s="27"/>
      <c r="D320" s="27"/>
      <c r="E320" s="27"/>
      <c r="F320" s="27"/>
      <c r="G320" s="27"/>
      <c r="H320" s="41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31"/>
    </row>
    <row r="321" spans="1:22" hidden="1">
      <c r="A321" s="27">
        <v>19</v>
      </c>
      <c r="B321" s="27">
        <v>18974</v>
      </c>
      <c r="C321" s="27"/>
      <c r="D321" s="27"/>
      <c r="E321" s="27"/>
      <c r="F321" s="27"/>
      <c r="G321" s="27"/>
      <c r="H321" s="41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31"/>
    </row>
    <row r="322" spans="1:22" hidden="1">
      <c r="A322" s="27">
        <v>20</v>
      </c>
      <c r="B322" s="27">
        <v>18517</v>
      </c>
      <c r="C322" s="27"/>
      <c r="D322" s="27"/>
      <c r="E322" s="27"/>
      <c r="F322" s="27"/>
      <c r="G322" s="27"/>
      <c r="H322" s="41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31"/>
    </row>
    <row r="323" spans="1:22" hidden="1">
      <c r="A323" s="27">
        <v>21</v>
      </c>
      <c r="B323" s="27">
        <v>18825</v>
      </c>
      <c r="C323" s="27"/>
      <c r="D323" s="27"/>
      <c r="E323" s="27"/>
      <c r="F323" s="27"/>
      <c r="G323" s="27"/>
      <c r="H323" s="41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31"/>
    </row>
    <row r="324" spans="1:22" hidden="1">
      <c r="A324" s="27">
        <v>22</v>
      </c>
      <c r="B324" s="27">
        <v>18798</v>
      </c>
      <c r="C324" s="27"/>
      <c r="D324" s="27"/>
      <c r="E324" s="27"/>
      <c r="F324" s="27"/>
      <c r="G324" s="27"/>
      <c r="H324" s="41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31"/>
    </row>
    <row r="325" spans="1:22" hidden="1">
      <c r="A325" s="27">
        <v>23</v>
      </c>
      <c r="B325" s="27">
        <v>19042</v>
      </c>
      <c r="C325" s="27"/>
      <c r="D325" s="27"/>
      <c r="E325" s="27"/>
      <c r="F325" s="27"/>
      <c r="G325" s="27"/>
      <c r="H325" s="41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31"/>
    </row>
    <row r="326" spans="1:22" hidden="1">
      <c r="A326" s="27">
        <v>24</v>
      </c>
      <c r="B326" s="27">
        <v>15557</v>
      </c>
      <c r="C326" s="27"/>
      <c r="D326" s="27"/>
      <c r="E326" s="27"/>
      <c r="F326" s="27"/>
      <c r="G326" s="27"/>
      <c r="H326" s="41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31"/>
    </row>
    <row r="327" spans="1:22" hidden="1">
      <c r="A327" s="27">
        <v>25</v>
      </c>
      <c r="B327" s="27">
        <v>18516</v>
      </c>
      <c r="C327" s="27"/>
      <c r="D327" s="27"/>
      <c r="E327" s="27"/>
      <c r="F327" s="27"/>
      <c r="G327" s="27"/>
      <c r="H327" s="41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31"/>
    </row>
    <row r="328" spans="1:22" hidden="1">
      <c r="A328" s="27">
        <v>26</v>
      </c>
      <c r="B328" s="27">
        <v>18677</v>
      </c>
      <c r="C328" s="27"/>
      <c r="D328" s="27"/>
      <c r="E328" s="27"/>
      <c r="F328" s="27"/>
      <c r="G328" s="27"/>
      <c r="H328" s="41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31"/>
    </row>
    <row r="329" spans="1:22" hidden="1">
      <c r="A329" s="27">
        <v>27</v>
      </c>
      <c r="B329" s="27">
        <v>18690</v>
      </c>
      <c r="C329" s="27"/>
      <c r="D329" s="27"/>
      <c r="E329" s="27"/>
      <c r="F329" s="27"/>
      <c r="G329" s="27"/>
      <c r="H329" s="41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31"/>
    </row>
    <row r="330" spans="1:22" hidden="1">
      <c r="A330" s="27">
        <v>28</v>
      </c>
      <c r="B330" s="27">
        <v>18644</v>
      </c>
      <c r="C330" s="27"/>
      <c r="D330" s="27"/>
      <c r="E330" s="27"/>
      <c r="F330" s="27"/>
      <c r="G330" s="27"/>
      <c r="H330" s="41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31"/>
    </row>
    <row r="331" spans="1:22" hidden="1">
      <c r="A331" s="27">
        <v>29</v>
      </c>
      <c r="B331" s="27">
        <v>18411</v>
      </c>
      <c r="C331" s="27"/>
      <c r="D331" s="27"/>
      <c r="E331" s="27"/>
      <c r="F331" s="27"/>
      <c r="G331" s="27"/>
      <c r="H331" s="41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31"/>
    </row>
    <row r="332" spans="1:22" hidden="1">
      <c r="A332" s="27">
        <v>30</v>
      </c>
      <c r="B332" s="27">
        <v>18617</v>
      </c>
      <c r="C332" s="27"/>
      <c r="D332" s="27"/>
      <c r="E332" s="27"/>
      <c r="F332" s="27"/>
      <c r="G332" s="27"/>
      <c r="H332" s="41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31"/>
    </row>
    <row r="333" spans="1:22" ht="26.25">
      <c r="A333" s="27">
        <v>31</v>
      </c>
      <c r="B333" s="27">
        <v>15295</v>
      </c>
      <c r="C333" s="27"/>
      <c r="D333" s="6" t="s">
        <v>21</v>
      </c>
      <c r="E333" s="33" t="s">
        <v>15</v>
      </c>
      <c r="F333" s="33" t="s">
        <v>23</v>
      </c>
      <c r="G333" s="33" t="s">
        <v>24</v>
      </c>
      <c r="H333" s="62" t="s">
        <v>31</v>
      </c>
      <c r="I333" s="35" t="s">
        <v>22</v>
      </c>
      <c r="J333" s="36" t="s">
        <v>25</v>
      </c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31"/>
    </row>
    <row r="334" spans="1:22" ht="17.25">
      <c r="A334" s="27"/>
      <c r="B334" s="64">
        <f>SUM(B303:B333)</f>
        <v>564269</v>
      </c>
      <c r="C334" s="64"/>
      <c r="D334" s="37">
        <f>B334</f>
        <v>564269</v>
      </c>
      <c r="E334" s="38">
        <v>519882</v>
      </c>
      <c r="F334" s="39">
        <v>156.41999999999999</v>
      </c>
      <c r="G334" s="27">
        <v>65129.154999999999</v>
      </c>
      <c r="H334" s="67">
        <f>J334-E334-F334-G334</f>
        <v>-19600.574999999997</v>
      </c>
      <c r="I334" s="40">
        <f>E334+F334+G334</f>
        <v>585167.57499999995</v>
      </c>
      <c r="J334" s="38">
        <v>565567</v>
      </c>
      <c r="K334" s="38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31"/>
    </row>
    <row r="335" spans="1:22" ht="17.25">
      <c r="A335" s="27"/>
      <c r="B335" s="64"/>
      <c r="C335" s="64"/>
      <c r="D335" s="27"/>
      <c r="E335" s="27"/>
      <c r="F335" s="27"/>
      <c r="G335" s="27"/>
      <c r="H335" s="41"/>
      <c r="I335" s="42">
        <f>I334-D334</f>
        <v>20898.574999999953</v>
      </c>
      <c r="J335" s="106">
        <f>I334-J334</f>
        <v>19600.574999999953</v>
      </c>
      <c r="K335" s="28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31"/>
    </row>
    <row r="336" spans="1:22">
      <c r="A336" s="27" t="s">
        <v>10</v>
      </c>
      <c r="B336" s="27"/>
      <c r="C336" s="27"/>
      <c r="D336" s="27"/>
      <c r="E336" s="27"/>
      <c r="F336" s="27"/>
      <c r="G336" s="27"/>
      <c r="H336" s="41"/>
      <c r="I336" s="44" t="s">
        <v>14</v>
      </c>
      <c r="J336" s="36" t="s">
        <v>25</v>
      </c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31"/>
    </row>
    <row r="337" spans="1:22" hidden="1">
      <c r="A337" s="27">
        <v>1</v>
      </c>
      <c r="B337" s="27">
        <v>15444</v>
      </c>
      <c r="C337" s="27"/>
      <c r="D337" s="27"/>
      <c r="E337" s="27"/>
      <c r="F337" s="27"/>
      <c r="G337" s="27"/>
      <c r="H337" s="41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31"/>
    </row>
    <row r="338" spans="1:22" hidden="1">
      <c r="A338" s="27">
        <v>2</v>
      </c>
      <c r="B338" s="27">
        <v>17349</v>
      </c>
      <c r="C338" s="27"/>
      <c r="D338" s="27"/>
      <c r="E338" s="27"/>
      <c r="F338" s="27"/>
      <c r="G338" s="27"/>
      <c r="H338" s="41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31"/>
    </row>
    <row r="339" spans="1:22" hidden="1">
      <c r="A339" s="27">
        <v>3</v>
      </c>
      <c r="B339" s="27">
        <v>14248</v>
      </c>
      <c r="C339" s="27"/>
      <c r="D339" s="27"/>
      <c r="E339" s="27"/>
      <c r="F339" s="27"/>
      <c r="G339" s="27"/>
      <c r="H339" s="41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31"/>
    </row>
    <row r="340" spans="1:22" hidden="1">
      <c r="A340" s="27">
        <v>4</v>
      </c>
      <c r="B340" s="27">
        <v>16038</v>
      </c>
      <c r="C340" s="27"/>
      <c r="D340" s="27"/>
      <c r="E340" s="27"/>
      <c r="F340" s="27"/>
      <c r="G340" s="27"/>
      <c r="H340" s="41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31"/>
    </row>
    <row r="341" spans="1:22" hidden="1">
      <c r="A341" s="27">
        <v>5</v>
      </c>
      <c r="B341" s="27">
        <v>16280</v>
      </c>
      <c r="C341" s="27"/>
      <c r="D341" s="27"/>
      <c r="E341" s="27"/>
      <c r="F341" s="27"/>
      <c r="G341" s="27"/>
      <c r="H341" s="41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31"/>
    </row>
    <row r="342" spans="1:22" hidden="1">
      <c r="A342" s="27">
        <v>6</v>
      </c>
      <c r="B342" s="27">
        <v>16385</v>
      </c>
      <c r="C342" s="27"/>
      <c r="D342" s="27"/>
      <c r="E342" s="27"/>
      <c r="F342" s="27"/>
      <c r="G342" s="27"/>
      <c r="H342" s="41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31"/>
    </row>
    <row r="343" spans="1:22" hidden="1">
      <c r="A343" s="27">
        <v>7</v>
      </c>
      <c r="B343" s="27">
        <v>17885</v>
      </c>
      <c r="C343" s="27"/>
      <c r="D343" s="27"/>
      <c r="E343" s="27"/>
      <c r="F343" s="27"/>
      <c r="G343" s="27"/>
      <c r="H343" s="41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31"/>
    </row>
    <row r="344" spans="1:22" hidden="1">
      <c r="A344" s="27">
        <v>8</v>
      </c>
      <c r="B344" s="27">
        <v>16895</v>
      </c>
      <c r="C344" s="27"/>
      <c r="D344" s="27"/>
      <c r="E344" s="27"/>
      <c r="F344" s="27"/>
      <c r="G344" s="27"/>
      <c r="H344" s="41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31"/>
    </row>
    <row r="345" spans="1:22" hidden="1">
      <c r="A345" s="27">
        <v>9</v>
      </c>
      <c r="B345" s="27">
        <v>18252</v>
      </c>
      <c r="C345" s="27"/>
      <c r="D345" s="27"/>
      <c r="E345" s="27"/>
      <c r="F345" s="27"/>
      <c r="G345" s="27"/>
      <c r="H345" s="41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31"/>
    </row>
    <row r="346" spans="1:22" hidden="1">
      <c r="A346" s="27">
        <v>10</v>
      </c>
      <c r="B346" s="27">
        <v>18055</v>
      </c>
      <c r="C346" s="27"/>
      <c r="D346" s="27"/>
      <c r="E346" s="27"/>
      <c r="F346" s="27"/>
      <c r="G346" s="27"/>
      <c r="H346" s="41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31"/>
    </row>
    <row r="347" spans="1:22" hidden="1">
      <c r="A347" s="27">
        <v>11</v>
      </c>
      <c r="B347" s="27">
        <v>15105</v>
      </c>
      <c r="C347" s="27"/>
      <c r="D347" s="27"/>
      <c r="E347" s="27"/>
      <c r="F347" s="27"/>
      <c r="G347" s="27"/>
      <c r="H347" s="41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31"/>
    </row>
    <row r="348" spans="1:22" hidden="1">
      <c r="A348" s="27">
        <v>12</v>
      </c>
      <c r="B348" s="27">
        <v>15706</v>
      </c>
      <c r="C348" s="27"/>
      <c r="D348" s="27"/>
      <c r="E348" s="27"/>
      <c r="F348" s="27"/>
      <c r="G348" s="27"/>
      <c r="H348" s="41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31"/>
    </row>
    <row r="349" spans="1:22" hidden="1">
      <c r="A349" s="27">
        <v>13</v>
      </c>
      <c r="B349" s="27">
        <v>13204</v>
      </c>
      <c r="C349" s="27"/>
      <c r="D349" s="27"/>
      <c r="E349" s="27"/>
      <c r="F349" s="27"/>
      <c r="G349" s="27"/>
      <c r="H349" s="41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31"/>
    </row>
    <row r="350" spans="1:22" hidden="1">
      <c r="A350" s="27">
        <v>14</v>
      </c>
      <c r="B350" s="27">
        <v>15762</v>
      </c>
      <c r="C350" s="27"/>
      <c r="D350" s="27"/>
      <c r="E350" s="27"/>
      <c r="F350" s="27"/>
      <c r="G350" s="27"/>
      <c r="H350" s="41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31"/>
    </row>
    <row r="351" spans="1:22" hidden="1">
      <c r="A351" s="27">
        <v>15</v>
      </c>
      <c r="B351" s="27">
        <v>17393</v>
      </c>
      <c r="C351" s="27"/>
      <c r="D351" s="27"/>
      <c r="E351" s="27"/>
      <c r="F351" s="27"/>
      <c r="G351" s="27"/>
      <c r="H351" s="41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31"/>
    </row>
    <row r="352" spans="1:22" hidden="1">
      <c r="A352" s="27">
        <v>16</v>
      </c>
      <c r="B352" s="27">
        <v>16551</v>
      </c>
      <c r="C352" s="27"/>
      <c r="D352" s="27"/>
      <c r="E352" s="27"/>
      <c r="F352" s="27"/>
      <c r="G352" s="27"/>
      <c r="H352" s="41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31"/>
    </row>
    <row r="353" spans="1:22" hidden="1">
      <c r="A353" s="27">
        <v>17</v>
      </c>
      <c r="B353" s="27">
        <v>16930</v>
      </c>
      <c r="C353" s="27"/>
      <c r="D353" s="27"/>
      <c r="E353" s="27"/>
      <c r="F353" s="27"/>
      <c r="G353" s="27"/>
      <c r="H353" s="41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31"/>
    </row>
    <row r="354" spans="1:22" hidden="1">
      <c r="A354" s="27">
        <v>18</v>
      </c>
      <c r="B354" s="27">
        <v>17191</v>
      </c>
      <c r="C354" s="27"/>
      <c r="D354" s="27"/>
      <c r="E354" s="27"/>
      <c r="F354" s="27"/>
      <c r="G354" s="27"/>
      <c r="H354" s="41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31"/>
    </row>
    <row r="355" spans="1:22" hidden="1">
      <c r="A355" s="27">
        <v>19</v>
      </c>
      <c r="B355" s="27">
        <v>18478</v>
      </c>
      <c r="C355" s="27"/>
      <c r="D355" s="27"/>
      <c r="E355" s="27"/>
      <c r="F355" s="27"/>
      <c r="G355" s="27"/>
      <c r="H355" s="41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31"/>
    </row>
    <row r="356" spans="1:22" hidden="1">
      <c r="A356" s="27">
        <v>20</v>
      </c>
      <c r="B356" s="27">
        <v>18694</v>
      </c>
      <c r="C356" s="27"/>
      <c r="D356" s="27"/>
      <c r="E356" s="27"/>
      <c r="F356" s="27"/>
      <c r="G356" s="27"/>
      <c r="H356" s="41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31"/>
    </row>
    <row r="357" spans="1:22" hidden="1">
      <c r="A357" s="27">
        <v>21</v>
      </c>
      <c r="B357" s="27">
        <v>18891</v>
      </c>
      <c r="C357" s="27"/>
      <c r="D357" s="27"/>
      <c r="E357" s="27"/>
      <c r="F357" s="27"/>
      <c r="G357" s="27"/>
      <c r="H357" s="41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31"/>
    </row>
    <row r="358" spans="1:22" hidden="1">
      <c r="A358" s="27">
        <v>22</v>
      </c>
      <c r="B358" s="27">
        <v>18597</v>
      </c>
      <c r="C358" s="27"/>
      <c r="D358" s="27"/>
      <c r="E358" s="27"/>
      <c r="F358" s="27"/>
      <c r="G358" s="27"/>
      <c r="H358" s="41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31"/>
    </row>
    <row r="359" spans="1:22" hidden="1">
      <c r="A359" s="27">
        <v>23</v>
      </c>
      <c r="B359" s="27">
        <v>17996</v>
      </c>
      <c r="C359" s="27"/>
      <c r="D359" s="27"/>
      <c r="E359" s="27"/>
      <c r="F359" s="27"/>
      <c r="G359" s="27"/>
      <c r="H359" s="41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31"/>
    </row>
    <row r="360" spans="1:22" hidden="1">
      <c r="A360" s="27">
        <v>24</v>
      </c>
      <c r="B360" s="27">
        <v>18331</v>
      </c>
      <c r="C360" s="27"/>
      <c r="D360" s="27"/>
      <c r="E360" s="27"/>
      <c r="F360" s="27"/>
      <c r="G360" s="27"/>
      <c r="H360" s="41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31"/>
    </row>
    <row r="361" spans="1:22" hidden="1">
      <c r="A361" s="27">
        <v>25</v>
      </c>
      <c r="B361" s="27">
        <v>17498</v>
      </c>
      <c r="C361" s="27"/>
      <c r="D361" s="27"/>
      <c r="E361" s="27"/>
      <c r="F361" s="27"/>
      <c r="G361" s="27"/>
      <c r="H361" s="41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31"/>
    </row>
    <row r="362" spans="1:22" hidden="1">
      <c r="A362" s="27">
        <v>26</v>
      </c>
      <c r="B362" s="27">
        <v>15173</v>
      </c>
      <c r="C362" s="27"/>
      <c r="D362" s="27"/>
      <c r="E362" s="27"/>
      <c r="F362" s="27"/>
      <c r="G362" s="27"/>
      <c r="H362" s="41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31"/>
    </row>
    <row r="363" spans="1:22" hidden="1">
      <c r="A363" s="27">
        <v>27</v>
      </c>
      <c r="B363" s="27">
        <v>17558</v>
      </c>
      <c r="C363" s="27"/>
      <c r="D363" s="27"/>
      <c r="E363" s="27"/>
      <c r="F363" s="27"/>
      <c r="G363" s="27"/>
      <c r="H363" s="41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31"/>
    </row>
    <row r="364" spans="1:22" hidden="1">
      <c r="A364" s="27">
        <v>28</v>
      </c>
      <c r="B364" s="27">
        <v>18792</v>
      </c>
      <c r="C364" s="27"/>
      <c r="D364" s="27"/>
      <c r="E364" s="27"/>
      <c r="F364" s="27"/>
      <c r="G364" s="27"/>
      <c r="H364" s="41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31"/>
    </row>
    <row r="365" spans="1:22" hidden="1">
      <c r="A365" s="27">
        <v>29</v>
      </c>
      <c r="B365" s="27">
        <v>17374</v>
      </c>
      <c r="C365" s="27"/>
      <c r="D365" s="27"/>
      <c r="E365" s="27"/>
      <c r="F365" s="27"/>
      <c r="G365" s="27"/>
      <c r="H365" s="41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31"/>
    </row>
    <row r="366" spans="1:22" ht="26.25" hidden="1">
      <c r="A366" s="27">
        <v>30</v>
      </c>
      <c r="B366" s="27">
        <v>17165</v>
      </c>
      <c r="C366" s="27"/>
      <c r="D366" s="6" t="s">
        <v>21</v>
      </c>
      <c r="E366" s="33" t="s">
        <v>15</v>
      </c>
      <c r="F366" s="33" t="s">
        <v>23</v>
      </c>
      <c r="G366" s="33" t="s">
        <v>24</v>
      </c>
      <c r="H366" s="34"/>
      <c r="I366" s="35" t="s">
        <v>22</v>
      </c>
      <c r="J366" s="36" t="s">
        <v>25</v>
      </c>
      <c r="K366" s="27" t="s">
        <v>11</v>
      </c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31"/>
    </row>
    <row r="367" spans="1:22" ht="17.25">
      <c r="A367" s="27"/>
      <c r="B367" s="64">
        <f>SUM(B337:B366)</f>
        <v>509220</v>
      </c>
      <c r="C367" s="64"/>
      <c r="D367" s="37">
        <f>B367</f>
        <v>509220</v>
      </c>
      <c r="E367" s="38">
        <v>442288.76899999997</v>
      </c>
      <c r="F367" s="39">
        <v>156.41999999999999</v>
      </c>
      <c r="G367" s="107">
        <v>55804</v>
      </c>
      <c r="H367" s="67">
        <f>J367-E367-F367-G367</f>
        <v>-39715.188999999969</v>
      </c>
      <c r="I367" s="40">
        <f>E367+F367+G367</f>
        <v>498249.18899999995</v>
      </c>
      <c r="J367" s="38">
        <v>458534</v>
      </c>
      <c r="K367" s="38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31"/>
    </row>
    <row r="368" spans="1:22" ht="17.25">
      <c r="A368" s="27"/>
      <c r="B368" s="38"/>
      <c r="C368" s="38"/>
      <c r="D368" s="27"/>
      <c r="E368" s="27"/>
      <c r="F368" s="27"/>
      <c r="G368" s="27"/>
      <c r="H368" s="41"/>
      <c r="I368" s="42">
        <f>I367-D367</f>
        <v>-10970.811000000045</v>
      </c>
      <c r="J368" s="106">
        <f>I367-J367</f>
        <v>39715.188999999955</v>
      </c>
      <c r="K368" s="28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31"/>
    </row>
    <row r="369" spans="1:22">
      <c r="A369" s="27" t="s">
        <v>11</v>
      </c>
      <c r="B369" s="27"/>
      <c r="C369" s="27"/>
      <c r="D369" s="27"/>
      <c r="E369" s="27"/>
      <c r="F369" s="27"/>
      <c r="G369" s="27"/>
      <c r="H369" s="41"/>
      <c r="I369" s="44" t="s">
        <v>14</v>
      </c>
      <c r="J369" s="36" t="s">
        <v>25</v>
      </c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31"/>
    </row>
    <row r="370" spans="1:22" hidden="1">
      <c r="A370" s="27">
        <v>1</v>
      </c>
      <c r="B370" s="27">
        <v>18062</v>
      </c>
      <c r="C370" s="27"/>
      <c r="D370" s="27"/>
      <c r="E370" s="27"/>
      <c r="F370" s="27"/>
      <c r="G370" s="27"/>
      <c r="H370" s="41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31"/>
    </row>
    <row r="371" spans="1:22" hidden="1">
      <c r="A371" s="27">
        <v>2</v>
      </c>
      <c r="B371" s="27">
        <v>17101</v>
      </c>
      <c r="C371" s="27"/>
      <c r="D371" s="27"/>
      <c r="E371" s="27"/>
      <c r="F371" s="27"/>
      <c r="G371" s="27"/>
      <c r="H371" s="41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31"/>
    </row>
    <row r="372" spans="1:22" hidden="1">
      <c r="A372" s="27">
        <v>3</v>
      </c>
      <c r="B372" s="27">
        <v>16802</v>
      </c>
      <c r="C372" s="27"/>
      <c r="D372" s="27"/>
      <c r="E372" s="27"/>
      <c r="F372" s="27"/>
      <c r="G372" s="27"/>
      <c r="H372" s="41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31"/>
    </row>
    <row r="373" spans="1:22" hidden="1">
      <c r="A373" s="27">
        <v>4</v>
      </c>
      <c r="B373" s="27">
        <v>15529</v>
      </c>
      <c r="C373" s="27"/>
      <c r="D373" s="27"/>
      <c r="E373" s="27"/>
      <c r="F373" s="27"/>
      <c r="G373" s="27"/>
      <c r="H373" s="41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31"/>
    </row>
    <row r="374" spans="1:22" hidden="1">
      <c r="A374" s="27">
        <v>5</v>
      </c>
      <c r="B374" s="27">
        <v>17929</v>
      </c>
      <c r="C374" s="27"/>
      <c r="D374" s="27"/>
      <c r="E374" s="27"/>
      <c r="F374" s="27"/>
      <c r="G374" s="27"/>
      <c r="H374" s="41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31"/>
    </row>
    <row r="375" spans="1:22" hidden="1">
      <c r="A375" s="27">
        <v>6</v>
      </c>
      <c r="B375" s="27">
        <v>18973</v>
      </c>
      <c r="C375" s="27"/>
      <c r="D375" s="27"/>
      <c r="E375" s="27"/>
      <c r="F375" s="27"/>
      <c r="G375" s="27"/>
      <c r="H375" s="41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31"/>
    </row>
    <row r="376" spans="1:22" hidden="1">
      <c r="A376" s="27">
        <v>7</v>
      </c>
      <c r="B376" s="27">
        <v>17314</v>
      </c>
      <c r="C376" s="27"/>
      <c r="D376" s="27"/>
      <c r="E376" s="27"/>
      <c r="F376" s="27"/>
      <c r="G376" s="27"/>
      <c r="H376" s="41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31"/>
    </row>
    <row r="377" spans="1:22" hidden="1">
      <c r="A377" s="27">
        <v>8</v>
      </c>
      <c r="B377" s="27">
        <v>18215</v>
      </c>
      <c r="C377" s="27"/>
      <c r="D377" s="27"/>
      <c r="E377" s="27"/>
      <c r="F377" s="27"/>
      <c r="G377" s="27"/>
      <c r="H377" s="41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31"/>
    </row>
    <row r="378" spans="1:22" hidden="1">
      <c r="A378" s="27">
        <v>9</v>
      </c>
      <c r="B378" s="27">
        <v>18759</v>
      </c>
      <c r="C378" s="27"/>
      <c r="D378" s="27"/>
      <c r="E378" s="27"/>
      <c r="F378" s="27"/>
      <c r="G378" s="27"/>
      <c r="H378" s="41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31"/>
    </row>
    <row r="379" spans="1:22" hidden="1">
      <c r="A379" s="27">
        <v>10</v>
      </c>
      <c r="B379" s="27">
        <v>17257</v>
      </c>
      <c r="C379" s="27"/>
      <c r="D379" s="27"/>
      <c r="E379" s="27"/>
      <c r="F379" s="27"/>
      <c r="G379" s="27"/>
      <c r="H379" s="41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31"/>
    </row>
    <row r="380" spans="1:22" hidden="1">
      <c r="A380" s="27">
        <v>11</v>
      </c>
      <c r="B380" s="27">
        <v>17242</v>
      </c>
      <c r="C380" s="27"/>
      <c r="D380" s="27"/>
      <c r="E380" s="27"/>
      <c r="F380" s="27"/>
      <c r="G380" s="27"/>
      <c r="H380" s="41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31"/>
    </row>
    <row r="381" spans="1:22" hidden="1">
      <c r="A381" s="27">
        <v>12</v>
      </c>
      <c r="B381" s="27">
        <v>18122</v>
      </c>
      <c r="C381" s="27"/>
      <c r="D381" s="27"/>
      <c r="E381" s="27"/>
      <c r="F381" s="27"/>
      <c r="G381" s="27"/>
      <c r="H381" s="41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31"/>
    </row>
    <row r="382" spans="1:22" hidden="1">
      <c r="A382" s="27">
        <v>13</v>
      </c>
      <c r="B382" s="27">
        <v>18845</v>
      </c>
      <c r="C382" s="27"/>
      <c r="D382" s="27"/>
      <c r="E382" s="27"/>
      <c r="F382" s="27"/>
      <c r="G382" s="27"/>
      <c r="H382" s="41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31"/>
    </row>
    <row r="383" spans="1:22" hidden="1">
      <c r="A383" s="27">
        <v>14</v>
      </c>
      <c r="B383" s="27">
        <v>18805</v>
      </c>
      <c r="C383" s="27"/>
      <c r="D383" s="27"/>
      <c r="E383" s="27"/>
      <c r="F383" s="27"/>
      <c r="G383" s="27"/>
      <c r="H383" s="41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31"/>
    </row>
    <row r="384" spans="1:22" hidden="1">
      <c r="A384" s="27">
        <v>15</v>
      </c>
      <c r="B384" s="27">
        <v>16342</v>
      </c>
      <c r="C384" s="27"/>
      <c r="D384" s="27"/>
      <c r="E384" s="27"/>
      <c r="F384" s="27"/>
      <c r="G384" s="27"/>
      <c r="H384" s="41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31"/>
    </row>
    <row r="385" spans="1:22" hidden="1">
      <c r="A385" s="27">
        <v>16</v>
      </c>
      <c r="B385" s="27">
        <v>17177</v>
      </c>
      <c r="C385" s="27"/>
      <c r="D385" s="27"/>
      <c r="E385" s="27"/>
      <c r="F385" s="27"/>
      <c r="G385" s="27"/>
      <c r="H385" s="41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31"/>
    </row>
    <row r="386" spans="1:22" hidden="1">
      <c r="A386" s="27">
        <v>17</v>
      </c>
      <c r="B386" s="27">
        <v>18509</v>
      </c>
      <c r="C386" s="27"/>
      <c r="D386" s="27"/>
      <c r="E386" s="27"/>
      <c r="F386" s="27"/>
      <c r="G386" s="27"/>
      <c r="H386" s="41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31"/>
    </row>
    <row r="387" spans="1:22" hidden="1">
      <c r="A387" s="27">
        <v>18</v>
      </c>
      <c r="B387" s="27">
        <v>17729</v>
      </c>
      <c r="C387" s="27"/>
      <c r="D387" s="27"/>
      <c r="E387" s="27"/>
      <c r="F387" s="27"/>
      <c r="G387" s="27"/>
      <c r="H387" s="41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31"/>
    </row>
    <row r="388" spans="1:22" hidden="1">
      <c r="A388" s="27">
        <v>19</v>
      </c>
      <c r="B388" s="27">
        <v>16955</v>
      </c>
      <c r="C388" s="27"/>
      <c r="D388" s="27"/>
      <c r="E388" s="27"/>
      <c r="F388" s="27"/>
      <c r="G388" s="27"/>
      <c r="H388" s="41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31"/>
    </row>
    <row r="389" spans="1:22" hidden="1">
      <c r="A389" s="27">
        <v>20</v>
      </c>
      <c r="B389" s="27">
        <v>18482</v>
      </c>
      <c r="C389" s="27"/>
      <c r="D389" s="27"/>
      <c r="E389" s="27"/>
      <c r="F389" s="27"/>
      <c r="G389" s="27"/>
      <c r="H389" s="41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31"/>
    </row>
    <row r="390" spans="1:22" hidden="1">
      <c r="A390" s="27">
        <v>21</v>
      </c>
      <c r="B390" s="27">
        <v>17787</v>
      </c>
      <c r="C390" s="27"/>
      <c r="D390" s="27"/>
      <c r="E390" s="27"/>
      <c r="F390" s="27"/>
      <c r="G390" s="27"/>
      <c r="H390" s="41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31"/>
    </row>
    <row r="391" spans="1:22" hidden="1">
      <c r="A391" s="27">
        <v>22</v>
      </c>
      <c r="B391" s="27">
        <v>18614</v>
      </c>
      <c r="C391" s="27"/>
      <c r="D391" s="27"/>
      <c r="E391" s="27"/>
      <c r="F391" s="27"/>
      <c r="G391" s="27"/>
      <c r="H391" s="41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31"/>
    </row>
    <row r="392" spans="1:22" hidden="1">
      <c r="A392" s="27">
        <v>23</v>
      </c>
      <c r="B392" s="27">
        <v>17510</v>
      </c>
      <c r="C392" s="27"/>
      <c r="D392" s="27"/>
      <c r="E392" s="27"/>
      <c r="F392" s="27"/>
      <c r="G392" s="27"/>
      <c r="H392" s="41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31"/>
    </row>
    <row r="393" spans="1:22" hidden="1">
      <c r="A393" s="27">
        <v>24</v>
      </c>
      <c r="B393" s="27">
        <v>17555</v>
      </c>
      <c r="C393" s="27"/>
      <c r="D393" s="27"/>
      <c r="E393" s="27"/>
      <c r="F393" s="27"/>
      <c r="G393" s="27"/>
      <c r="H393" s="41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31"/>
    </row>
    <row r="394" spans="1:22" hidden="1">
      <c r="A394" s="27">
        <v>25</v>
      </c>
      <c r="B394" s="27">
        <v>17337</v>
      </c>
      <c r="C394" s="27"/>
      <c r="D394" s="27"/>
      <c r="E394" s="27"/>
      <c r="F394" s="27"/>
      <c r="G394" s="27"/>
      <c r="H394" s="41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31"/>
    </row>
    <row r="395" spans="1:22" hidden="1">
      <c r="A395" s="27">
        <v>26</v>
      </c>
      <c r="B395" s="27">
        <v>17271</v>
      </c>
      <c r="C395" s="27"/>
      <c r="D395" s="27"/>
      <c r="E395" s="27"/>
      <c r="F395" s="27"/>
      <c r="G395" s="27"/>
      <c r="H395" s="41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31"/>
    </row>
    <row r="396" spans="1:22" hidden="1">
      <c r="A396" s="27">
        <v>27</v>
      </c>
      <c r="B396" s="27">
        <v>18859</v>
      </c>
      <c r="C396" s="27"/>
      <c r="D396" s="27"/>
      <c r="E396" s="27"/>
      <c r="F396" s="27"/>
      <c r="G396" s="27"/>
      <c r="H396" s="41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31"/>
    </row>
    <row r="397" spans="1:22" hidden="1">
      <c r="A397" s="27">
        <v>28</v>
      </c>
      <c r="B397" s="27">
        <v>17511</v>
      </c>
      <c r="C397" s="27"/>
      <c r="D397" s="27"/>
      <c r="E397" s="27"/>
      <c r="F397" s="27"/>
      <c r="G397" s="27"/>
      <c r="H397" s="41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31"/>
    </row>
    <row r="398" spans="1:22" hidden="1">
      <c r="A398" s="27">
        <v>29</v>
      </c>
      <c r="B398" s="27">
        <v>18181</v>
      </c>
      <c r="C398" s="27"/>
      <c r="D398" s="27"/>
      <c r="E398" s="27"/>
      <c r="F398" s="27"/>
      <c r="G398" s="27"/>
      <c r="H398" s="41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31"/>
    </row>
    <row r="399" spans="1:22" hidden="1">
      <c r="A399" s="27">
        <v>30</v>
      </c>
      <c r="B399" s="27">
        <v>16687</v>
      </c>
      <c r="C399" s="27"/>
      <c r="D399" s="27"/>
      <c r="E399" s="27"/>
      <c r="F399" s="27"/>
      <c r="G399" s="27"/>
      <c r="H399" s="41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31"/>
    </row>
    <row r="400" spans="1:22" ht="26.25" hidden="1">
      <c r="A400" s="27">
        <v>31</v>
      </c>
      <c r="B400" s="27">
        <v>18573</v>
      </c>
      <c r="C400" s="27"/>
      <c r="D400" s="6" t="s">
        <v>21</v>
      </c>
      <c r="E400" s="33" t="s">
        <v>15</v>
      </c>
      <c r="F400" s="33" t="s">
        <v>23</v>
      </c>
      <c r="G400" s="33" t="s">
        <v>24</v>
      </c>
      <c r="H400" s="34"/>
      <c r="I400" s="35" t="s">
        <v>22</v>
      </c>
      <c r="J400" s="36" t="s">
        <v>25</v>
      </c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31"/>
    </row>
    <row r="401" spans="1:22" ht="17.25">
      <c r="A401" s="27"/>
      <c r="B401" s="64">
        <f>SUM(B370:B400)</f>
        <v>550034</v>
      </c>
      <c r="C401" s="64"/>
      <c r="D401" s="37">
        <f>B401</f>
        <v>550034</v>
      </c>
      <c r="E401" s="38">
        <v>470622.88</v>
      </c>
      <c r="F401" s="39">
        <v>156.41999999999999</v>
      </c>
      <c r="G401" s="27">
        <v>59377.569000000003</v>
      </c>
      <c r="H401" s="67">
        <f>J401-E401-F401-G401</f>
        <v>21621.130999999994</v>
      </c>
      <c r="I401" s="40">
        <f>E401+F401+G401</f>
        <v>530156.86899999995</v>
      </c>
      <c r="J401" s="38">
        <v>551778</v>
      </c>
      <c r="K401" s="38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31"/>
    </row>
    <row r="402" spans="1:22" ht="17.25">
      <c r="A402" s="27"/>
      <c r="B402" s="27"/>
      <c r="C402" s="38"/>
      <c r="D402" s="27"/>
      <c r="E402" s="27"/>
      <c r="F402" s="27"/>
      <c r="G402" s="27"/>
      <c r="H402" s="41"/>
      <c r="I402" s="42">
        <f>I401-D401</f>
        <v>-19877.131000000052</v>
      </c>
      <c r="J402" s="106">
        <f>I401-J401</f>
        <v>-21621.131000000052</v>
      </c>
      <c r="K402" s="28"/>
      <c r="L402" s="27"/>
      <c r="M402" s="28">
        <f>J335+J368+J402</f>
        <v>37694.632999999856</v>
      </c>
      <c r="N402" s="27">
        <v>45.99</v>
      </c>
      <c r="O402" s="28">
        <f>M402*N402</f>
        <v>1733576.1716699935</v>
      </c>
      <c r="P402" s="27">
        <v>1.1200000000000001</v>
      </c>
      <c r="Q402" s="28">
        <f>O402*P402</f>
        <v>1941605.3122703929</v>
      </c>
      <c r="R402" s="28">
        <f>Q402-O402</f>
        <v>208029.14060039935</v>
      </c>
      <c r="S402" s="27">
        <v>0.2</v>
      </c>
      <c r="T402" s="28">
        <f>O402*S402</f>
        <v>346715.23433399876</v>
      </c>
      <c r="U402" s="28">
        <f>R402+T402</f>
        <v>554744.3749343981</v>
      </c>
      <c r="V402" s="31"/>
    </row>
    <row r="403" spans="1:22" ht="16.5" thickBot="1">
      <c r="A403" s="26"/>
      <c r="B403" s="26"/>
      <c r="C403" s="26"/>
      <c r="D403" s="26"/>
      <c r="E403" s="26"/>
      <c r="F403" s="26"/>
      <c r="G403" s="26"/>
      <c r="H403" s="45"/>
      <c r="I403" s="46" t="s">
        <v>14</v>
      </c>
      <c r="J403" s="47" t="s">
        <v>25</v>
      </c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31"/>
    </row>
    <row r="404" spans="1:22" ht="17.25">
      <c r="A404" s="27" t="s">
        <v>12</v>
      </c>
      <c r="B404" s="27"/>
      <c r="C404" s="28"/>
      <c r="D404" s="37">
        <f>D33+D65+D99+D132+D166+D199+D233+D267+D300+D334+D401+D367</f>
        <v>6672358.7999999998</v>
      </c>
      <c r="E404" s="37">
        <f t="shared" ref="E404:G404" si="0">E33+E65+E99+E132+E166+E199+E233+E267+E300+E334+E401+E367</f>
        <v>5807132.0670000007</v>
      </c>
      <c r="F404" s="37">
        <f t="shared" si="0"/>
        <v>1877.0400000000002</v>
      </c>
      <c r="G404" s="37">
        <f t="shared" si="0"/>
        <v>728932.84499999997</v>
      </c>
      <c r="H404" s="108"/>
      <c r="I404" s="37">
        <f>I33+I65+I99+I132+I166+I199+I233+I267+I300+I334+I401+I367</f>
        <v>6537941.6440000003</v>
      </c>
      <c r="J404" s="37">
        <f>J33+J65+J99+J132+J166+J199+J233+J267+J300+J334+J401+J367</f>
        <v>6644199</v>
      </c>
      <c r="K404" s="27"/>
      <c r="L404" s="27"/>
      <c r="M404" s="28">
        <f>M100+M200+M301+M402</f>
        <v>-106257.35600000032</v>
      </c>
      <c r="N404" s="109"/>
      <c r="O404" s="28">
        <f>O100+O200+O301+O402</f>
        <v>-4958067.3778600143</v>
      </c>
      <c r="P404" s="27">
        <v>1.1200000000000001</v>
      </c>
      <c r="Q404" s="28">
        <f>Q100+Q200+Q300+Q402</f>
        <v>-5547403.3505184185</v>
      </c>
      <c r="R404" s="28">
        <f>R100+R200+R300+R402</f>
        <v>-594364.64469840296</v>
      </c>
      <c r="S404" s="27">
        <v>0.2</v>
      </c>
      <c r="T404" s="28">
        <f>T100+T200+T300+T402</f>
        <v>-990607.74116400303</v>
      </c>
      <c r="U404" s="28">
        <f>U100+U200+U300+U402</f>
        <v>-1584972.3858624059</v>
      </c>
      <c r="V404" s="31"/>
    </row>
    <row r="405" spans="1:22">
      <c r="A405" s="27"/>
      <c r="B405" s="27"/>
      <c r="C405" s="28"/>
      <c r="D405" s="27"/>
      <c r="E405" s="27"/>
      <c r="F405" s="27"/>
      <c r="G405" s="27"/>
      <c r="H405" s="41"/>
      <c r="I405" s="27"/>
      <c r="J405" s="28">
        <f>J404-I404</f>
        <v>106257.35599999968</v>
      </c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8">
        <f>R404+T404</f>
        <v>-1584972.3858624059</v>
      </c>
      <c r="V405" s="31"/>
    </row>
    <row r="406" spans="1:22">
      <c r="A406" s="27"/>
      <c r="B406" s="27"/>
      <c r="C406" s="27"/>
      <c r="D406" s="27"/>
      <c r="E406" s="27"/>
      <c r="F406" s="27"/>
      <c r="G406" s="27"/>
      <c r="H406" s="41"/>
      <c r="I406" s="27"/>
      <c r="J406" s="28">
        <f>J405*46.5</f>
        <v>4940967.0539999846</v>
      </c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31"/>
    </row>
    <row r="407" spans="1:22">
      <c r="A407" s="27"/>
      <c r="B407" s="27"/>
      <c r="C407" s="27"/>
      <c r="D407" s="27"/>
      <c r="E407" s="27"/>
      <c r="F407" s="27"/>
      <c r="G407" s="27"/>
      <c r="H407" s="41"/>
      <c r="I407" s="27"/>
      <c r="J407" s="28">
        <f>J406*1.12</f>
        <v>5533883.1004799837</v>
      </c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31"/>
    </row>
    <row r="408" spans="1:22">
      <c r="A408" s="27"/>
      <c r="B408" s="27"/>
      <c r="C408" s="27"/>
      <c r="D408" s="27"/>
      <c r="E408" s="27"/>
      <c r="F408" s="27"/>
      <c r="G408" s="27"/>
      <c r="H408" s="41"/>
      <c r="I408" s="27"/>
      <c r="J408" s="28">
        <f>J407-J406</f>
        <v>592916.04647999909</v>
      </c>
      <c r="K408" s="27"/>
      <c r="L408" s="27"/>
      <c r="M408" s="27"/>
      <c r="N408" s="27"/>
      <c r="O408" s="27"/>
      <c r="P408" s="27"/>
      <c r="Q408" s="27"/>
      <c r="R408" s="27" t="s">
        <v>26</v>
      </c>
      <c r="S408" s="27"/>
      <c r="T408" s="27" t="s">
        <v>27</v>
      </c>
      <c r="U408" s="27" t="s">
        <v>28</v>
      </c>
      <c r="V408" s="31"/>
    </row>
    <row r="409" spans="1:22">
      <c r="A409" s="27"/>
      <c r="B409" s="27"/>
      <c r="C409" s="27"/>
      <c r="D409" s="27"/>
      <c r="E409" s="27"/>
      <c r="F409" s="27"/>
      <c r="G409" s="27"/>
      <c r="H409" s="41"/>
      <c r="I409" s="27"/>
      <c r="J409" s="28">
        <f>J406*0.2</f>
        <v>988193.41079999693</v>
      </c>
      <c r="K409" s="27"/>
      <c r="L409" s="27"/>
      <c r="M409" s="27"/>
      <c r="N409" s="27"/>
      <c r="O409" s="27"/>
      <c r="P409" s="27"/>
      <c r="Q409" s="27">
        <v>2014</v>
      </c>
      <c r="R409" s="28">
        <f>R404</f>
        <v>-594364.64469840296</v>
      </c>
      <c r="S409" s="27"/>
      <c r="T409" s="28">
        <f>T404</f>
        <v>-990607.74116400303</v>
      </c>
      <c r="U409" s="28">
        <f>R409+T409</f>
        <v>-1584972.3858624059</v>
      </c>
    </row>
    <row r="410" spans="1:22">
      <c r="A410" s="27"/>
      <c r="B410" s="27"/>
      <c r="C410" s="27"/>
      <c r="D410" s="27"/>
      <c r="E410" s="27"/>
      <c r="F410" s="27"/>
      <c r="G410" s="27"/>
      <c r="H410" s="41"/>
      <c r="I410" s="27"/>
      <c r="J410" s="110">
        <f>J409+J408</f>
        <v>1581109.457279996</v>
      </c>
      <c r="K410" s="27"/>
      <c r="L410" s="27"/>
      <c r="M410" s="27"/>
      <c r="N410" s="27"/>
      <c r="O410" s="27"/>
      <c r="P410" s="27"/>
      <c r="Q410" s="27">
        <v>2015</v>
      </c>
      <c r="R410" s="28">
        <f>'2015'!N60</f>
        <v>-2898928.9958556034</v>
      </c>
      <c r="S410" s="27"/>
      <c r="T410" s="28">
        <f>'2015'!P60</f>
        <v>-4831548.3264260031</v>
      </c>
      <c r="U410" s="28">
        <f>'2015'!Q60</f>
        <v>-7730477.3222816065</v>
      </c>
    </row>
    <row r="411" spans="1:22">
      <c r="A411" s="27"/>
      <c r="B411" s="27"/>
      <c r="C411" s="27"/>
      <c r="D411" s="27"/>
      <c r="E411" s="27"/>
      <c r="F411" s="27"/>
      <c r="G411" s="27"/>
      <c r="H411" s="41"/>
      <c r="I411" s="27"/>
      <c r="J411" s="27"/>
      <c r="K411" s="27"/>
      <c r="L411" s="27"/>
      <c r="M411" s="27"/>
      <c r="N411" s="27"/>
      <c r="O411" s="27"/>
      <c r="P411" s="27"/>
      <c r="Q411" s="27">
        <v>2016</v>
      </c>
      <c r="R411" s="28">
        <f>'2016'!N60</f>
        <v>-993476.19186406396</v>
      </c>
      <c r="S411" s="27"/>
      <c r="T411" s="28">
        <f>'2016'!P60</f>
        <v>-1655793.6531067698</v>
      </c>
      <c r="U411" s="28">
        <f>'2016'!Q60</f>
        <v>-2649269.844970834</v>
      </c>
    </row>
    <row r="412" spans="1:22">
      <c r="A412" s="27"/>
      <c r="B412" s="27"/>
      <c r="C412" s="27"/>
      <c r="D412" s="27"/>
      <c r="E412" s="27"/>
      <c r="F412" s="27"/>
      <c r="G412" s="27"/>
      <c r="H412" s="41"/>
      <c r="I412" s="27"/>
      <c r="J412" s="27"/>
      <c r="K412" s="27"/>
      <c r="L412" s="27"/>
      <c r="M412" s="27"/>
      <c r="N412" s="27"/>
      <c r="O412" s="27"/>
      <c r="P412" s="27"/>
      <c r="Q412" s="27">
        <v>2017</v>
      </c>
      <c r="R412" s="28">
        <f>'2017'!N60</f>
        <v>-361762.12637640082</v>
      </c>
      <c r="S412" s="27"/>
      <c r="T412" s="28">
        <f>'2017'!P60</f>
        <v>-602936.87729400094</v>
      </c>
      <c r="U412" s="28">
        <f>'2017'!Q60</f>
        <v>-964699.00367040175</v>
      </c>
    </row>
    <row r="413" spans="1:22">
      <c r="A413" s="27"/>
      <c r="B413" s="27"/>
      <c r="C413" s="27"/>
      <c r="D413" s="27"/>
      <c r="E413" s="27"/>
      <c r="F413" s="27"/>
      <c r="G413" s="27"/>
      <c r="H413" s="41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31"/>
    </row>
    <row r="414" spans="1:22">
      <c r="A414" s="27"/>
      <c r="B414" s="27"/>
      <c r="C414" s="27"/>
      <c r="D414" s="27"/>
      <c r="E414" s="27"/>
      <c r="F414" s="27"/>
      <c r="G414" s="27"/>
      <c r="H414" s="41"/>
      <c r="I414" s="27"/>
      <c r="J414" s="27"/>
      <c r="K414" s="27"/>
      <c r="L414" s="27"/>
      <c r="M414" s="27"/>
      <c r="N414" s="27"/>
      <c r="O414" s="27"/>
      <c r="P414" s="27"/>
      <c r="Q414" s="27"/>
      <c r="R414" s="28">
        <f>SUM(R409:R413)</f>
        <v>-4848531.9587944709</v>
      </c>
      <c r="S414" s="27"/>
      <c r="T414" s="28">
        <f>SUM(T409:T413)</f>
        <v>-8080886.5979907764</v>
      </c>
      <c r="U414" s="28">
        <f>SUM(U409:U413)</f>
        <v>-12929418.556785248</v>
      </c>
      <c r="V414" s="31"/>
    </row>
    <row r="415" spans="1:22">
      <c r="A415" s="27"/>
      <c r="B415" s="27"/>
      <c r="C415" s="27"/>
      <c r="D415" s="27"/>
      <c r="E415" s="27"/>
      <c r="F415" s="27"/>
      <c r="G415" s="27"/>
      <c r="H415" s="41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</sheetData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5"/>
  <sheetViews>
    <sheetView workbookViewId="0">
      <selection sqref="A1:A3 C1:H3 T1:U3 A7 C7:H7 T7:U7 A11 C11:H11 T11:U11 A15 C15:H15 T15:U15 A19 C19:H19 T19:U19 A23 C23:H23 T23:U23 A27 C27:H27 T27:U27 A31 C31:H31 T31:U31 A35 C35:H35 T35:U35 A39 C39:H39 T39:U39 A43 C43:H43 T43:U43 A47 C47:H47 T47:U47 A51 C51:H51 T51:U51 A55 C55:H55 T55:U55 A59 C59:H59 T59:U59 A63:A65 C63:H65 T63:U65"/>
    </sheetView>
  </sheetViews>
  <sheetFormatPr defaultRowHeight="15.75"/>
  <cols>
    <col min="1" max="1" width="8.75" customWidth="1"/>
    <col min="2" max="2" width="18.5" hidden="1" customWidth="1"/>
    <col min="3" max="3" width="15" customWidth="1"/>
    <col min="4" max="4" width="12.125" customWidth="1"/>
    <col min="5" max="5" width="15.875" customWidth="1"/>
    <col min="6" max="6" width="15.375" style="24" customWidth="1"/>
    <col min="7" max="7" width="16" customWidth="1"/>
    <col min="8" max="8" width="16.75" customWidth="1"/>
    <col min="9" max="9" width="6.875" hidden="1" customWidth="1"/>
    <col min="10" max="10" width="20.375" hidden="1" customWidth="1"/>
    <col min="11" max="11" width="6.25" hidden="1" customWidth="1"/>
    <col min="12" max="12" width="18.75" hidden="1" customWidth="1"/>
    <col min="13" max="13" width="19.625" hidden="1" customWidth="1"/>
    <col min="14" max="14" width="6.75" hidden="1" customWidth="1"/>
    <col min="15" max="15" width="16.125" hidden="1" customWidth="1"/>
    <col min="16" max="16" width="16.625" hidden="1" customWidth="1"/>
    <col min="17" max="17" width="11.875" hidden="1" customWidth="1"/>
    <col min="18" max="18" width="14.5" hidden="1" customWidth="1"/>
    <col min="19" max="19" width="13" hidden="1" customWidth="1"/>
    <col min="20" max="20" width="14.5" bestFit="1" customWidth="1"/>
    <col min="21" max="21" width="10.5" customWidth="1"/>
  </cols>
  <sheetData>
    <row r="1" spans="1:21">
      <c r="C1" s="277" t="s">
        <v>57</v>
      </c>
      <c r="D1" s="277"/>
      <c r="E1" s="277"/>
      <c r="F1" s="278"/>
      <c r="G1" s="279"/>
    </row>
    <row r="2" spans="1:21" ht="57" customHeight="1">
      <c r="A2" s="199" t="s">
        <v>46</v>
      </c>
      <c r="B2" s="48" t="s">
        <v>21</v>
      </c>
      <c r="C2" s="143" t="s">
        <v>50</v>
      </c>
      <c r="D2" s="143" t="s">
        <v>36</v>
      </c>
      <c r="E2" s="143" t="s">
        <v>37</v>
      </c>
      <c r="F2" s="144" t="s">
        <v>32</v>
      </c>
      <c r="G2" s="165" t="s">
        <v>39</v>
      </c>
      <c r="H2" s="166" t="s">
        <v>33</v>
      </c>
      <c r="S2" s="144" t="s">
        <v>32</v>
      </c>
      <c r="T2" s="5" t="s">
        <v>47</v>
      </c>
      <c r="U2" s="154" t="s">
        <v>48</v>
      </c>
    </row>
    <row r="3" spans="1:21" ht="17.25">
      <c r="A3" s="141" t="s">
        <v>5</v>
      </c>
      <c r="B3" s="49"/>
      <c r="C3" s="51">
        <v>394037.08399999997</v>
      </c>
      <c r="D3" s="51">
        <v>156.41999999999999</v>
      </c>
      <c r="E3" s="141">
        <v>49468.29</v>
      </c>
      <c r="F3" s="142">
        <f>H3-C3-D3-E3</f>
        <v>31943.206000000027</v>
      </c>
      <c r="G3" s="232">
        <f>C3+D3+E3</f>
        <v>443661.79399999994</v>
      </c>
      <c r="H3" s="269">
        <v>475605</v>
      </c>
      <c r="T3" s="157"/>
      <c r="U3" s="156"/>
    </row>
    <row r="4" spans="1:21" hidden="1">
      <c r="A4" s="141"/>
      <c r="B4" s="31"/>
      <c r="C4" s="31"/>
      <c r="D4" s="31"/>
      <c r="E4" s="31"/>
      <c r="F4" s="54"/>
      <c r="G4" s="270"/>
      <c r="H4" s="271"/>
      <c r="T4" s="153"/>
      <c r="U4" s="152"/>
    </row>
    <row r="5" spans="1:21" hidden="1">
      <c r="A5" s="141"/>
      <c r="B5" s="61"/>
      <c r="C5" s="61"/>
      <c r="D5" s="61"/>
      <c r="E5" s="61"/>
      <c r="F5" s="139"/>
      <c r="G5" s="61"/>
      <c r="H5" s="140"/>
      <c r="T5" s="153"/>
      <c r="U5" s="152"/>
    </row>
    <row r="6" spans="1:21" ht="23.25" hidden="1" customHeight="1">
      <c r="A6" s="161"/>
      <c r="B6" s="48" t="s">
        <v>21</v>
      </c>
      <c r="C6" s="143" t="s">
        <v>42</v>
      </c>
      <c r="D6" s="143" t="s">
        <v>36</v>
      </c>
      <c r="E6" s="143" t="s">
        <v>37</v>
      </c>
      <c r="F6" s="144" t="s">
        <v>32</v>
      </c>
      <c r="G6" s="145" t="s">
        <v>39</v>
      </c>
      <c r="H6" s="146" t="s">
        <v>33</v>
      </c>
      <c r="T6" s="153"/>
      <c r="U6" s="152"/>
    </row>
    <row r="7" spans="1:21" ht="17.25">
      <c r="A7" s="141" t="s">
        <v>0</v>
      </c>
      <c r="B7" s="49"/>
      <c r="C7" s="51">
        <v>334373.799</v>
      </c>
      <c r="D7" s="51">
        <v>156.41999999999999</v>
      </c>
      <c r="E7" s="141">
        <v>41853.915999999997</v>
      </c>
      <c r="F7" s="142">
        <f>H7-C7-D7-E7</f>
        <v>35088.865000000005</v>
      </c>
      <c r="G7" s="272">
        <f>C7+D7+E7</f>
        <v>376384.13500000001</v>
      </c>
      <c r="H7" s="269">
        <v>411473</v>
      </c>
      <c r="T7" s="153"/>
      <c r="U7" s="152"/>
    </row>
    <row r="8" spans="1:21" hidden="1">
      <c r="A8" s="141"/>
      <c r="B8" s="31"/>
      <c r="C8" s="31"/>
      <c r="D8" s="31"/>
      <c r="E8" s="31"/>
      <c r="F8" s="54"/>
      <c r="G8" s="270"/>
      <c r="H8" s="271"/>
      <c r="T8" s="153"/>
      <c r="U8" s="152"/>
    </row>
    <row r="9" spans="1:21" hidden="1">
      <c r="A9" s="141"/>
      <c r="B9" s="31"/>
      <c r="C9" s="31"/>
      <c r="D9" s="31"/>
      <c r="E9" s="31"/>
      <c r="F9" s="54"/>
      <c r="G9" s="31"/>
      <c r="H9" s="31"/>
      <c r="T9" s="153"/>
      <c r="U9" s="152"/>
    </row>
    <row r="10" spans="1:21" ht="24" hidden="1" customHeight="1">
      <c r="A10" s="161"/>
      <c r="B10" s="48" t="s">
        <v>21</v>
      </c>
      <c r="C10" s="143" t="s">
        <v>42</v>
      </c>
      <c r="D10" s="143" t="s">
        <v>36</v>
      </c>
      <c r="E10" s="143" t="s">
        <v>37</v>
      </c>
      <c r="F10" s="144" t="s">
        <v>32</v>
      </c>
      <c r="G10" s="145" t="s">
        <v>39</v>
      </c>
      <c r="H10" s="146" t="s">
        <v>33</v>
      </c>
      <c r="T10" s="153"/>
      <c r="U10" s="152"/>
    </row>
    <row r="11" spans="1:21" ht="17.25">
      <c r="A11" s="141" t="s">
        <v>1</v>
      </c>
      <c r="B11" s="49"/>
      <c r="C11" s="51">
        <v>363840</v>
      </c>
      <c r="D11" s="51">
        <v>156.41999999999999</v>
      </c>
      <c r="E11" s="141">
        <v>45448.385000000002</v>
      </c>
      <c r="F11" s="142">
        <f>H11-C11-D11-E11</f>
        <v>42590.195</v>
      </c>
      <c r="G11" s="232">
        <f>C11+D11+E11</f>
        <v>409444.80499999999</v>
      </c>
      <c r="H11" s="269">
        <v>452035</v>
      </c>
      <c r="T11" s="153"/>
      <c r="U11" s="152"/>
    </row>
    <row r="12" spans="1:21" hidden="1">
      <c r="A12" s="141"/>
      <c r="B12" s="31"/>
      <c r="C12" s="31"/>
      <c r="D12" s="31"/>
      <c r="E12" s="31"/>
      <c r="F12" s="54"/>
      <c r="G12" s="270"/>
      <c r="H12" s="271"/>
      <c r="T12" s="153"/>
      <c r="U12" s="152"/>
    </row>
    <row r="13" spans="1:21" hidden="1">
      <c r="A13" s="141"/>
      <c r="B13" s="31"/>
      <c r="C13" s="31"/>
      <c r="D13" s="31"/>
      <c r="E13" s="31"/>
      <c r="F13" s="54"/>
      <c r="G13" s="270"/>
      <c r="H13" s="113"/>
      <c r="T13" s="153"/>
      <c r="U13" s="152"/>
    </row>
    <row r="14" spans="1:21" ht="24" hidden="1" customHeight="1">
      <c r="A14" s="161"/>
      <c r="B14" s="48" t="s">
        <v>21</v>
      </c>
      <c r="C14" s="167" t="s">
        <v>42</v>
      </c>
      <c r="D14" s="167" t="s">
        <v>36</v>
      </c>
      <c r="E14" s="167" t="s">
        <v>37</v>
      </c>
      <c r="F14" s="168" t="s">
        <v>32</v>
      </c>
      <c r="G14" s="169" t="s">
        <v>39</v>
      </c>
      <c r="H14" s="170" t="s">
        <v>33</v>
      </c>
      <c r="T14" s="153"/>
      <c r="U14" s="152"/>
    </row>
    <row r="15" spans="1:21" ht="17.25">
      <c r="A15" s="200" t="s">
        <v>38</v>
      </c>
      <c r="B15" s="172"/>
      <c r="C15" s="148">
        <f>C3+C7+C11</f>
        <v>1092250.8829999999</v>
      </c>
      <c r="D15" s="148">
        <f t="shared" ref="D15:H15" si="0">D3+D7+D11</f>
        <v>469.26</v>
      </c>
      <c r="E15" s="148">
        <f t="shared" si="0"/>
        <v>136770.59100000001</v>
      </c>
      <c r="F15" s="148">
        <f t="shared" si="0"/>
        <v>109622.26600000003</v>
      </c>
      <c r="G15" s="273">
        <f t="shared" si="0"/>
        <v>1229490.7339999999</v>
      </c>
      <c r="H15" s="273">
        <f t="shared" si="0"/>
        <v>1339113</v>
      </c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4">
        <f>C3+C7+C11+S16</f>
        <v>1201873.149</v>
      </c>
      <c r="U15" s="175">
        <f>S16/T15</f>
        <v>9.1209514158136884E-2</v>
      </c>
    </row>
    <row r="16" spans="1:21" ht="16.5" hidden="1" thickBot="1">
      <c r="A16" s="141"/>
      <c r="B16" s="30"/>
      <c r="C16" s="30"/>
      <c r="D16" s="30"/>
      <c r="E16" s="30"/>
      <c r="F16" s="58"/>
      <c r="G16" s="274"/>
      <c r="H16" s="275"/>
      <c r="I16" s="30">
        <v>45.99</v>
      </c>
      <c r="J16" s="29" t="e">
        <f>#REF!*I16</f>
        <v>#REF!</v>
      </c>
      <c r="K16" s="30">
        <v>1.1200000000000001</v>
      </c>
      <c r="L16" s="29" t="e">
        <f>J16*K16</f>
        <v>#REF!</v>
      </c>
      <c r="M16" s="29" t="e">
        <f>L16-J16</f>
        <v>#REF!</v>
      </c>
      <c r="N16" s="30">
        <v>0.2</v>
      </c>
      <c r="O16" s="29" t="e">
        <f>J16*N16</f>
        <v>#REF!</v>
      </c>
      <c r="P16" s="29" t="e">
        <f>M16+O16</f>
        <v>#REF!</v>
      </c>
      <c r="Q16" s="138">
        <f>G3+G7+G11</f>
        <v>1229490.7339999999</v>
      </c>
      <c r="R16" s="18">
        <f>H3+H7+H11</f>
        <v>1339113</v>
      </c>
      <c r="S16" s="18">
        <f>R16-Q16</f>
        <v>109622.26600000006</v>
      </c>
      <c r="T16" s="158"/>
      <c r="U16" s="159"/>
    </row>
    <row r="17" spans="1:21" hidden="1">
      <c r="A17" s="141"/>
      <c r="B17" s="31"/>
      <c r="C17" s="31"/>
      <c r="D17" s="31"/>
      <c r="E17" s="31"/>
      <c r="F17" s="54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21" ht="30" hidden="1">
      <c r="A18" s="161"/>
      <c r="B18" s="48" t="s">
        <v>21</v>
      </c>
      <c r="C18" s="143" t="s">
        <v>42</v>
      </c>
      <c r="D18" s="143" t="s">
        <v>36</v>
      </c>
      <c r="E18" s="143" t="s">
        <v>37</v>
      </c>
      <c r="F18" s="144" t="s">
        <v>32</v>
      </c>
      <c r="G18" s="145" t="s">
        <v>39</v>
      </c>
      <c r="H18" s="146" t="s">
        <v>33</v>
      </c>
      <c r="I18" s="31"/>
      <c r="J18" s="31"/>
      <c r="K18" s="31"/>
      <c r="L18" s="31"/>
      <c r="M18" s="31"/>
      <c r="N18" s="31"/>
      <c r="O18" s="31"/>
      <c r="P18" s="31"/>
      <c r="T18" s="155"/>
      <c r="U18" s="156"/>
    </row>
    <row r="19" spans="1:21" ht="17.25">
      <c r="A19" s="141" t="s">
        <v>2</v>
      </c>
      <c r="B19" s="49"/>
      <c r="C19" s="51">
        <v>176774.78099999999</v>
      </c>
      <c r="D19" s="51">
        <v>156.41999999999999</v>
      </c>
      <c r="E19" s="141">
        <v>22091.522000000001</v>
      </c>
      <c r="F19" s="142">
        <f>H19-C19-D19-E19</f>
        <v>27967.277000000013</v>
      </c>
      <c r="G19" s="232">
        <f>C19+D19+E19</f>
        <v>199022.723</v>
      </c>
      <c r="H19" s="269">
        <v>226990</v>
      </c>
      <c r="I19" s="31"/>
      <c r="J19" s="31"/>
      <c r="K19" s="31"/>
      <c r="L19" s="31"/>
      <c r="M19" s="31"/>
      <c r="N19" s="31"/>
      <c r="O19" s="31"/>
      <c r="P19" s="31"/>
      <c r="T19" s="151"/>
      <c r="U19" s="157"/>
    </row>
    <row r="20" spans="1:21" hidden="1">
      <c r="A20" s="141"/>
      <c r="B20" s="31"/>
      <c r="C20" s="31"/>
      <c r="D20" s="31"/>
      <c r="E20" s="31"/>
      <c r="F20" s="54"/>
      <c r="G20" s="270"/>
      <c r="H20" s="271"/>
      <c r="I20" s="31"/>
      <c r="J20" s="31"/>
      <c r="K20" s="31"/>
      <c r="L20" s="31"/>
      <c r="M20" s="31"/>
      <c r="N20" s="31"/>
      <c r="O20" s="31"/>
      <c r="P20" s="31"/>
      <c r="T20" s="151"/>
      <c r="U20" s="153"/>
    </row>
    <row r="21" spans="1:21" hidden="1">
      <c r="A21" s="141"/>
      <c r="B21" s="31"/>
      <c r="C21" s="31"/>
      <c r="D21" s="31"/>
      <c r="E21" s="31"/>
      <c r="F21" s="54"/>
      <c r="G21" s="31"/>
      <c r="H21" s="31"/>
      <c r="I21" s="31"/>
      <c r="J21" s="31"/>
      <c r="K21" s="31"/>
      <c r="L21" s="31"/>
      <c r="M21" s="31"/>
      <c r="N21" s="31"/>
      <c r="O21" s="31"/>
      <c r="P21" s="31"/>
      <c r="T21" s="151"/>
      <c r="U21" s="153"/>
    </row>
    <row r="22" spans="1:21" ht="30" hidden="1">
      <c r="A22" s="161"/>
      <c r="B22" s="48" t="s">
        <v>21</v>
      </c>
      <c r="C22" s="143" t="s">
        <v>42</v>
      </c>
      <c r="D22" s="143" t="s">
        <v>36</v>
      </c>
      <c r="E22" s="143" t="s">
        <v>37</v>
      </c>
      <c r="F22" s="144" t="s">
        <v>32</v>
      </c>
      <c r="G22" s="145" t="s">
        <v>39</v>
      </c>
      <c r="H22" s="146" t="s">
        <v>33</v>
      </c>
      <c r="I22" s="31"/>
      <c r="J22" s="31"/>
      <c r="K22" s="31"/>
      <c r="L22" s="31"/>
      <c r="M22" s="31"/>
      <c r="N22" s="31"/>
      <c r="O22" s="31"/>
      <c r="P22" s="31"/>
      <c r="T22" s="151"/>
      <c r="U22" s="153"/>
    </row>
    <row r="23" spans="1:21" ht="17.25">
      <c r="A23" s="141" t="s">
        <v>3</v>
      </c>
      <c r="B23" s="49"/>
      <c r="C23" s="51">
        <v>290665.67300000001</v>
      </c>
      <c r="D23" s="51">
        <v>156.41999999999999</v>
      </c>
      <c r="E23" s="141">
        <v>36311.870000000003</v>
      </c>
      <c r="F23" s="142">
        <f>H23-C23-D23-E23</f>
        <v>132430.03699999998</v>
      </c>
      <c r="G23" s="232">
        <f>C23+D23+E23</f>
        <v>327133.96299999999</v>
      </c>
      <c r="H23" s="269">
        <v>459564</v>
      </c>
      <c r="I23" s="31"/>
      <c r="J23" s="31"/>
      <c r="K23" s="31"/>
      <c r="L23" s="31"/>
      <c r="M23" s="31"/>
      <c r="N23" s="31"/>
      <c r="O23" s="31"/>
      <c r="P23" s="31"/>
      <c r="T23" s="151"/>
      <c r="U23" s="153"/>
    </row>
    <row r="24" spans="1:21" hidden="1">
      <c r="A24" s="141"/>
      <c r="B24" s="31"/>
      <c r="C24" s="31"/>
      <c r="D24" s="31"/>
      <c r="E24" s="31"/>
      <c r="F24" s="54"/>
      <c r="G24" s="270"/>
      <c r="H24" s="271"/>
      <c r="I24" s="31"/>
      <c r="J24" s="31"/>
      <c r="K24" s="31"/>
      <c r="L24" s="31"/>
      <c r="M24" s="31"/>
      <c r="N24" s="31"/>
      <c r="O24" s="31"/>
      <c r="P24" s="31"/>
      <c r="T24" s="151"/>
      <c r="U24" s="153"/>
    </row>
    <row r="25" spans="1:21" hidden="1">
      <c r="A25" s="141"/>
      <c r="B25" s="31"/>
      <c r="C25" s="31"/>
      <c r="D25" s="31"/>
      <c r="E25" s="31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T25" s="151"/>
      <c r="U25" s="153"/>
    </row>
    <row r="26" spans="1:21" ht="30" hidden="1">
      <c r="A26" s="161"/>
      <c r="B26" s="48" t="s">
        <v>21</v>
      </c>
      <c r="C26" s="143" t="s">
        <v>42</v>
      </c>
      <c r="D26" s="143" t="s">
        <v>36</v>
      </c>
      <c r="E26" s="143" t="s">
        <v>37</v>
      </c>
      <c r="F26" s="144" t="s">
        <v>32</v>
      </c>
      <c r="G26" s="145" t="s">
        <v>39</v>
      </c>
      <c r="H26" s="146" t="s">
        <v>33</v>
      </c>
      <c r="I26" s="31"/>
      <c r="J26" s="31"/>
      <c r="K26" s="31"/>
      <c r="L26" s="31"/>
      <c r="M26" s="31"/>
      <c r="N26" s="31"/>
      <c r="O26" s="31"/>
      <c r="P26" s="31"/>
      <c r="T26" s="151"/>
      <c r="U26" s="153"/>
    </row>
    <row r="27" spans="1:21" ht="17.25">
      <c r="A27" s="141" t="s">
        <v>4</v>
      </c>
      <c r="B27" s="49"/>
      <c r="C27" s="51">
        <v>440856.85499999998</v>
      </c>
      <c r="D27" s="51">
        <v>156.41999999999999</v>
      </c>
      <c r="E27" s="141">
        <v>54785.798000000003</v>
      </c>
      <c r="F27" s="142">
        <f>H27-C27-D27-E27</f>
        <v>72566.927000000025</v>
      </c>
      <c r="G27" s="272">
        <f>C27+D27+E27</f>
        <v>495799.07299999997</v>
      </c>
      <c r="H27" s="269">
        <v>568366</v>
      </c>
      <c r="I27" s="31"/>
      <c r="J27" s="31"/>
      <c r="K27" s="31"/>
      <c r="L27" s="31"/>
      <c r="M27" s="31"/>
      <c r="N27" s="31"/>
      <c r="O27" s="31"/>
      <c r="P27" s="31"/>
      <c r="T27" s="151"/>
      <c r="U27" s="153"/>
    </row>
    <row r="28" spans="1:21" ht="17.25" hidden="1" customHeight="1">
      <c r="A28" s="141"/>
      <c r="B28" s="31"/>
      <c r="C28" s="31"/>
      <c r="D28" s="31"/>
      <c r="E28" s="31"/>
      <c r="F28" s="54"/>
      <c r="G28" s="270"/>
      <c r="H28" s="271"/>
      <c r="I28" s="31"/>
      <c r="J28" s="31"/>
      <c r="K28" s="31"/>
      <c r="L28" s="31"/>
      <c r="M28" s="31"/>
      <c r="N28" s="31"/>
      <c r="O28" s="31"/>
      <c r="P28" s="31"/>
      <c r="T28" s="151"/>
      <c r="U28" s="153"/>
    </row>
    <row r="29" spans="1:21" ht="15" hidden="1" customHeight="1">
      <c r="A29" s="141"/>
      <c r="B29" s="31"/>
      <c r="C29" s="31"/>
      <c r="D29" s="31"/>
      <c r="E29" s="31"/>
      <c r="F29" s="54"/>
      <c r="G29" s="270"/>
      <c r="H29" s="113"/>
      <c r="I29" s="31"/>
      <c r="J29" s="31"/>
      <c r="K29" s="31"/>
      <c r="L29" s="31"/>
      <c r="M29" s="31"/>
      <c r="N29" s="31"/>
      <c r="O29" s="31"/>
      <c r="P29" s="31"/>
      <c r="T29" s="151"/>
      <c r="U29" s="153"/>
    </row>
    <row r="30" spans="1:21" ht="30" hidden="1">
      <c r="A30" s="161"/>
      <c r="B30" s="48" t="s">
        <v>21</v>
      </c>
      <c r="C30" s="167" t="s">
        <v>42</v>
      </c>
      <c r="D30" s="167" t="s">
        <v>36</v>
      </c>
      <c r="E30" s="167" t="s">
        <v>37</v>
      </c>
      <c r="F30" s="168" t="s">
        <v>32</v>
      </c>
      <c r="G30" s="169" t="s">
        <v>39</v>
      </c>
      <c r="H30" s="170" t="s">
        <v>33</v>
      </c>
      <c r="I30" s="31"/>
      <c r="J30" s="31"/>
      <c r="K30" s="31"/>
      <c r="L30" s="31"/>
      <c r="M30" s="31"/>
      <c r="N30" s="31"/>
      <c r="O30" s="31"/>
      <c r="P30" s="31"/>
      <c r="T30" s="151"/>
      <c r="U30" s="153"/>
    </row>
    <row r="31" spans="1:21" ht="17.25">
      <c r="A31" s="200" t="s">
        <v>40</v>
      </c>
      <c r="B31" s="172"/>
      <c r="C31" s="148">
        <f>C19+C23+C27</f>
        <v>908297.30900000001</v>
      </c>
      <c r="D31" s="148">
        <f t="shared" ref="D31:H31" si="1">D19+D23+D27</f>
        <v>469.26</v>
      </c>
      <c r="E31" s="148">
        <f t="shared" si="1"/>
        <v>113189.19</v>
      </c>
      <c r="F31" s="148">
        <f t="shared" si="1"/>
        <v>232964.24100000001</v>
      </c>
      <c r="G31" s="273">
        <f t="shared" si="1"/>
        <v>1021955.759</v>
      </c>
      <c r="H31" s="273">
        <f t="shared" si="1"/>
        <v>1254920</v>
      </c>
      <c r="I31" s="176"/>
      <c r="J31" s="176"/>
      <c r="K31" s="176"/>
      <c r="L31" s="176"/>
      <c r="M31" s="176"/>
      <c r="N31" s="176"/>
      <c r="O31" s="176"/>
      <c r="P31" s="176"/>
      <c r="Q31" s="173"/>
      <c r="R31" s="173"/>
      <c r="S31" s="173"/>
      <c r="T31" s="177">
        <f>C19+C23+C27+S32</f>
        <v>1141261.55</v>
      </c>
      <c r="U31" s="178">
        <f>S32/T31</f>
        <v>0.20412870388913043</v>
      </c>
    </row>
    <row r="32" spans="1:21" ht="16.5" hidden="1" thickBot="1">
      <c r="A32" s="141"/>
      <c r="B32" s="61"/>
      <c r="C32" s="61"/>
      <c r="D32" s="61"/>
      <c r="E32" s="61"/>
      <c r="F32" s="139"/>
      <c r="G32" s="270"/>
      <c r="H32" s="270"/>
      <c r="I32" s="30">
        <v>45.99</v>
      </c>
      <c r="J32" s="29" t="e">
        <f>#REF!*I32</f>
        <v>#REF!</v>
      </c>
      <c r="K32" s="30">
        <v>1.1200000000000001</v>
      </c>
      <c r="L32" s="29" t="e">
        <f>J32*K32</f>
        <v>#REF!</v>
      </c>
      <c r="M32" s="29" t="e">
        <f>L32-J32</f>
        <v>#REF!</v>
      </c>
      <c r="N32" s="30">
        <v>0.2</v>
      </c>
      <c r="O32" s="29" t="e">
        <f>J32*N32</f>
        <v>#REF!</v>
      </c>
      <c r="P32" s="29" t="e">
        <f>M32+O32</f>
        <v>#REF!</v>
      </c>
      <c r="Q32" s="138">
        <f>G19+G23+G27</f>
        <v>1021955.759</v>
      </c>
      <c r="R32" s="18">
        <f>H19+H23+H27</f>
        <v>1254920</v>
      </c>
      <c r="S32" s="18">
        <f>R32-Q32</f>
        <v>232964.24100000004</v>
      </c>
    </row>
    <row r="33" spans="1:21" hidden="1">
      <c r="A33" s="141"/>
      <c r="B33" s="31"/>
      <c r="C33" s="31"/>
      <c r="D33" s="31"/>
      <c r="E33" s="31"/>
      <c r="F33" s="54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21" ht="25.5" hidden="1" customHeight="1">
      <c r="A34" s="161"/>
      <c r="B34" s="48" t="s">
        <v>21</v>
      </c>
      <c r="C34" s="143" t="s">
        <v>42</v>
      </c>
      <c r="D34" s="143" t="s">
        <v>36</v>
      </c>
      <c r="E34" s="143" t="s">
        <v>37</v>
      </c>
      <c r="F34" s="144" t="s">
        <v>32</v>
      </c>
      <c r="G34" s="145" t="s">
        <v>39</v>
      </c>
      <c r="H34" s="146" t="s">
        <v>33</v>
      </c>
      <c r="I34" s="31"/>
      <c r="J34" s="31"/>
      <c r="K34" s="31"/>
      <c r="L34" s="31"/>
      <c r="M34" s="31"/>
      <c r="N34" s="31"/>
      <c r="O34" s="31"/>
      <c r="P34" s="31"/>
    </row>
    <row r="35" spans="1:21" ht="17.25">
      <c r="A35" s="141" t="s">
        <v>6</v>
      </c>
      <c r="B35" s="49"/>
      <c r="C35" s="51">
        <v>501994.9</v>
      </c>
      <c r="D35" s="51">
        <v>156.41999999999999</v>
      </c>
      <c r="E35" s="141">
        <v>62380.798999999999</v>
      </c>
      <c r="F35" s="142">
        <f>H35-C35-D35-E35</f>
        <v>43914.880999999979</v>
      </c>
      <c r="G35" s="272">
        <f>C35+D35+E35</f>
        <v>564532.11899999995</v>
      </c>
      <c r="H35" s="269">
        <v>608447</v>
      </c>
      <c r="I35" s="31"/>
      <c r="J35" s="31"/>
      <c r="K35" s="31"/>
      <c r="L35" s="31"/>
      <c r="M35" s="31"/>
      <c r="N35" s="31"/>
      <c r="O35" s="31"/>
      <c r="P35" s="31"/>
      <c r="U35" s="157"/>
    </row>
    <row r="36" spans="1:21" hidden="1">
      <c r="A36" s="141"/>
      <c r="B36" s="31"/>
      <c r="C36" s="31"/>
      <c r="D36" s="31"/>
      <c r="E36" s="31"/>
      <c r="F36" s="54"/>
      <c r="G36" s="270"/>
      <c r="H36" s="271"/>
      <c r="I36" s="31"/>
      <c r="J36" s="31"/>
      <c r="K36" s="31"/>
      <c r="L36" s="31"/>
      <c r="M36" s="31"/>
      <c r="N36" s="31"/>
      <c r="O36" s="31"/>
      <c r="P36" s="31"/>
      <c r="U36" s="153"/>
    </row>
    <row r="37" spans="1:21" hidden="1">
      <c r="A37" s="141"/>
      <c r="B37" s="31"/>
      <c r="C37" s="31"/>
      <c r="D37" s="31"/>
      <c r="E37" s="31"/>
      <c r="F37" s="54"/>
      <c r="G37" s="31"/>
      <c r="H37" s="31"/>
      <c r="I37" s="31"/>
      <c r="J37" s="31"/>
      <c r="K37" s="31"/>
      <c r="L37" s="31"/>
      <c r="M37" s="31"/>
      <c r="N37" s="31"/>
      <c r="O37" s="31"/>
      <c r="P37" s="31"/>
      <c r="U37" s="153"/>
    </row>
    <row r="38" spans="1:21" ht="27" hidden="1" customHeight="1">
      <c r="A38" s="161"/>
      <c r="B38" s="48" t="s">
        <v>21</v>
      </c>
      <c r="C38" s="143" t="s">
        <v>42</v>
      </c>
      <c r="D38" s="143" t="s">
        <v>36</v>
      </c>
      <c r="E38" s="143" t="s">
        <v>37</v>
      </c>
      <c r="F38" s="144" t="s">
        <v>32</v>
      </c>
      <c r="G38" s="145" t="s">
        <v>39</v>
      </c>
      <c r="H38" s="146" t="s">
        <v>33</v>
      </c>
      <c r="I38" s="31"/>
      <c r="J38" s="31"/>
      <c r="K38" s="31"/>
      <c r="L38" s="31"/>
      <c r="M38" s="31"/>
      <c r="N38" s="31"/>
      <c r="O38" s="31"/>
      <c r="P38" s="31"/>
      <c r="U38" s="153"/>
    </row>
    <row r="39" spans="1:21" ht="17.25">
      <c r="A39" s="141" t="s">
        <v>7</v>
      </c>
      <c r="B39" s="49"/>
      <c r="C39" s="51">
        <v>530991.23300000001</v>
      </c>
      <c r="D39" s="51">
        <v>156.41999999999999</v>
      </c>
      <c r="E39" s="141">
        <v>65915.805999999997</v>
      </c>
      <c r="F39" s="142">
        <f>H39-C39-D39-E39</f>
        <v>21274.540999999997</v>
      </c>
      <c r="G39" s="272">
        <f>C39+D39+E39</f>
        <v>597063.45900000003</v>
      </c>
      <c r="H39" s="269">
        <v>618338</v>
      </c>
      <c r="I39" s="31"/>
      <c r="J39" s="31"/>
      <c r="K39" s="31"/>
      <c r="L39" s="31"/>
      <c r="M39" s="31"/>
      <c r="N39" s="31"/>
      <c r="O39" s="31"/>
      <c r="P39" s="31"/>
      <c r="U39" s="153"/>
    </row>
    <row r="40" spans="1:21" hidden="1">
      <c r="A40" s="141"/>
      <c r="B40" s="31"/>
      <c r="C40" s="31"/>
      <c r="D40" s="31"/>
      <c r="E40" s="31"/>
      <c r="F40" s="54"/>
      <c r="G40" s="270"/>
      <c r="H40" s="271"/>
      <c r="I40" s="31"/>
      <c r="J40" s="31"/>
      <c r="K40" s="31"/>
      <c r="L40" s="31"/>
      <c r="M40" s="31"/>
      <c r="N40" s="31"/>
      <c r="O40" s="31"/>
      <c r="P40" s="31"/>
      <c r="U40" s="153"/>
    </row>
    <row r="41" spans="1:21" hidden="1">
      <c r="A41" s="141"/>
      <c r="B41" s="31"/>
      <c r="C41" s="31"/>
      <c r="D41" s="31"/>
      <c r="E41" s="31"/>
      <c r="F41" s="54"/>
      <c r="G41" s="31"/>
      <c r="H41" s="31"/>
      <c r="I41" s="31"/>
      <c r="J41" s="31"/>
      <c r="K41" s="31"/>
      <c r="L41" s="31"/>
      <c r="M41" s="31"/>
      <c r="N41" s="31"/>
      <c r="O41" s="31"/>
      <c r="P41" s="31"/>
      <c r="U41" s="153"/>
    </row>
    <row r="42" spans="1:21" ht="30" hidden="1">
      <c r="A42" s="161"/>
      <c r="B42" s="48" t="s">
        <v>21</v>
      </c>
      <c r="C42" s="143" t="s">
        <v>42</v>
      </c>
      <c r="D42" s="143" t="s">
        <v>36</v>
      </c>
      <c r="E42" s="143" t="s">
        <v>37</v>
      </c>
      <c r="F42" s="144" t="s">
        <v>32</v>
      </c>
      <c r="G42" s="145" t="s">
        <v>39</v>
      </c>
      <c r="H42" s="146" t="s">
        <v>33</v>
      </c>
      <c r="I42" s="31"/>
      <c r="J42" s="31"/>
      <c r="K42" s="31"/>
      <c r="L42" s="31"/>
      <c r="M42" s="31"/>
      <c r="N42" s="31"/>
      <c r="O42" s="31"/>
      <c r="P42" s="31"/>
      <c r="U42" s="153"/>
    </row>
    <row r="43" spans="1:21" ht="17.25">
      <c r="A43" s="141" t="s">
        <v>8</v>
      </c>
      <c r="B43" s="49"/>
      <c r="C43" s="51">
        <v>464827.58100000001</v>
      </c>
      <c r="D43" s="51">
        <v>156.41999999999999</v>
      </c>
      <c r="E43" s="141">
        <v>57763.610999999997</v>
      </c>
      <c r="F43" s="142">
        <f>H43-C43-D43-E43</f>
        <v>15005.387999999999</v>
      </c>
      <c r="G43" s="272">
        <f>C43+D43+E43</f>
        <v>522747.61199999996</v>
      </c>
      <c r="H43" s="269">
        <v>537753</v>
      </c>
      <c r="I43" s="31"/>
      <c r="J43" s="31"/>
      <c r="K43" s="31"/>
      <c r="L43" s="31"/>
      <c r="M43" s="31"/>
      <c r="N43" s="31"/>
      <c r="O43" s="31"/>
      <c r="P43" s="31"/>
      <c r="U43" s="153"/>
    </row>
    <row r="44" spans="1:21" hidden="1">
      <c r="A44" s="141"/>
      <c r="B44" s="31"/>
      <c r="C44" s="31"/>
      <c r="D44" s="31"/>
      <c r="E44" s="31"/>
      <c r="F44" s="54"/>
      <c r="G44" s="270"/>
      <c r="H44" s="271"/>
      <c r="I44" s="31"/>
      <c r="J44" s="31"/>
      <c r="K44" s="31"/>
      <c r="L44" s="31"/>
      <c r="M44" s="31"/>
      <c r="N44" s="31"/>
      <c r="O44" s="31"/>
      <c r="P44" s="31"/>
      <c r="U44" s="153"/>
    </row>
    <row r="45" spans="1:21" hidden="1">
      <c r="A45" s="141"/>
      <c r="B45" s="31"/>
      <c r="C45" s="31"/>
      <c r="D45" s="31"/>
      <c r="E45" s="31"/>
      <c r="F45" s="54"/>
      <c r="G45" s="270"/>
      <c r="H45" s="276"/>
      <c r="I45" s="31"/>
      <c r="J45" s="31"/>
      <c r="K45" s="31"/>
      <c r="L45" s="31"/>
      <c r="M45" s="31"/>
      <c r="N45" s="31"/>
      <c r="O45" s="31"/>
      <c r="P45" s="31"/>
      <c r="U45" s="153"/>
    </row>
    <row r="46" spans="1:21" ht="30" hidden="1">
      <c r="A46" s="161"/>
      <c r="B46" s="48" t="s">
        <v>21</v>
      </c>
      <c r="C46" s="167" t="s">
        <v>42</v>
      </c>
      <c r="D46" s="167" t="s">
        <v>36</v>
      </c>
      <c r="E46" s="167" t="s">
        <v>37</v>
      </c>
      <c r="F46" s="168" t="s">
        <v>32</v>
      </c>
      <c r="G46" s="169" t="s">
        <v>39</v>
      </c>
      <c r="H46" s="170" t="s">
        <v>33</v>
      </c>
      <c r="I46" s="31"/>
      <c r="J46" s="31"/>
      <c r="K46" s="31"/>
      <c r="L46" s="31"/>
      <c r="M46" s="31"/>
      <c r="N46" s="31"/>
      <c r="O46" s="31"/>
      <c r="P46" s="31"/>
      <c r="U46" s="153"/>
    </row>
    <row r="47" spans="1:21" ht="17.25">
      <c r="A47" s="200" t="s">
        <v>43</v>
      </c>
      <c r="B47" s="172"/>
      <c r="C47" s="148">
        <f>C35+C39+C43</f>
        <v>1497813.7140000002</v>
      </c>
      <c r="D47" s="148">
        <f t="shared" ref="D47:H47" si="2">D35+D39+D43</f>
        <v>469.26</v>
      </c>
      <c r="E47" s="148">
        <f t="shared" si="2"/>
        <v>186060.21599999999</v>
      </c>
      <c r="F47" s="148">
        <f t="shared" si="2"/>
        <v>80194.809999999969</v>
      </c>
      <c r="G47" s="273">
        <f t="shared" si="2"/>
        <v>1684343.19</v>
      </c>
      <c r="H47" s="273">
        <f t="shared" si="2"/>
        <v>1764538</v>
      </c>
      <c r="I47" s="176"/>
      <c r="J47" s="176"/>
      <c r="K47" s="176"/>
      <c r="L47" s="176"/>
      <c r="M47" s="176"/>
      <c r="N47" s="176"/>
      <c r="O47" s="176"/>
      <c r="P47" s="176"/>
      <c r="Q47" s="173"/>
      <c r="R47" s="173"/>
      <c r="S47" s="173"/>
      <c r="T47" s="177">
        <f>C35+C39+C43+S48</f>
        <v>1578008.5240000002</v>
      </c>
      <c r="U47" s="178">
        <f>S48/T47</f>
        <v>5.0820264136925565E-2</v>
      </c>
    </row>
    <row r="48" spans="1:21" ht="16.5" hidden="1" thickBot="1">
      <c r="A48" s="141"/>
      <c r="B48" s="30"/>
      <c r="C48" s="30"/>
      <c r="D48" s="30"/>
      <c r="E48" s="30"/>
      <c r="F48" s="58"/>
      <c r="G48" s="274"/>
      <c r="H48" s="275"/>
      <c r="I48" s="30">
        <v>51.58</v>
      </c>
      <c r="J48" s="29" t="e">
        <f>#REF!*I48</f>
        <v>#REF!</v>
      </c>
      <c r="K48" s="30">
        <v>1.1200000000000001</v>
      </c>
      <c r="L48" s="29" t="e">
        <f>J48*K48</f>
        <v>#REF!</v>
      </c>
      <c r="M48" s="29" t="e">
        <f>L48-J48</f>
        <v>#REF!</v>
      </c>
      <c r="N48" s="30">
        <v>0.2</v>
      </c>
      <c r="O48" s="29" t="e">
        <f>J48*N48</f>
        <v>#REF!</v>
      </c>
      <c r="P48" s="29" t="e">
        <f>M48+O48</f>
        <v>#REF!</v>
      </c>
      <c r="Q48" s="138">
        <f>G35+G39+G43</f>
        <v>1684343.19</v>
      </c>
      <c r="R48" s="18">
        <f>H35+H39+H43</f>
        <v>1764538</v>
      </c>
      <c r="S48" s="18">
        <f>R48-Q48</f>
        <v>80194.810000000056</v>
      </c>
    </row>
    <row r="49" spans="1:21" hidden="1">
      <c r="A49" s="141"/>
      <c r="B49" s="31"/>
      <c r="C49" s="31"/>
      <c r="D49" s="31"/>
      <c r="E49" s="31"/>
      <c r="F49" s="54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21" ht="30" hidden="1">
      <c r="A50" s="161"/>
      <c r="B50" s="48" t="s">
        <v>21</v>
      </c>
      <c r="C50" s="143" t="s">
        <v>42</v>
      </c>
      <c r="D50" s="143" t="s">
        <v>36</v>
      </c>
      <c r="E50" s="143" t="s">
        <v>37</v>
      </c>
      <c r="F50" s="144" t="s">
        <v>32</v>
      </c>
      <c r="G50" s="145" t="s">
        <v>39</v>
      </c>
      <c r="H50" s="146" t="s">
        <v>33</v>
      </c>
      <c r="I50" s="31"/>
      <c r="J50" s="31"/>
      <c r="K50" s="31"/>
      <c r="L50" s="31"/>
      <c r="M50" s="31"/>
      <c r="N50" s="31"/>
      <c r="O50" s="31"/>
      <c r="P50" s="31"/>
    </row>
    <row r="51" spans="1:21" ht="17.25">
      <c r="A51" s="141" t="s">
        <v>9</v>
      </c>
      <c r="B51" s="49"/>
      <c r="C51" s="51">
        <v>485275.93800000002</v>
      </c>
      <c r="D51" s="51">
        <v>156.41999999999999</v>
      </c>
      <c r="E51" s="141">
        <v>60426.584999999999</v>
      </c>
      <c r="F51" s="142">
        <f>H51-C51-D51-E51</f>
        <v>23541.056999999979</v>
      </c>
      <c r="G51" s="272">
        <f>C51+D51+E51</f>
        <v>545858.94299999997</v>
      </c>
      <c r="H51" s="269">
        <v>569400</v>
      </c>
      <c r="I51" s="31"/>
      <c r="J51" s="31"/>
      <c r="K51" s="31"/>
      <c r="L51" s="31"/>
      <c r="M51" s="31"/>
      <c r="N51" s="31"/>
      <c r="O51" s="31"/>
      <c r="P51" s="31"/>
      <c r="U51" s="157"/>
    </row>
    <row r="52" spans="1:21" hidden="1">
      <c r="A52" s="141"/>
      <c r="B52" s="31"/>
      <c r="C52" s="31"/>
      <c r="D52" s="31"/>
      <c r="E52" s="31"/>
      <c r="F52" s="54"/>
      <c r="G52" s="270"/>
      <c r="H52" s="271"/>
      <c r="I52" s="31"/>
      <c r="J52" s="31"/>
      <c r="K52" s="31"/>
      <c r="L52" s="31"/>
      <c r="M52" s="31"/>
      <c r="N52" s="31"/>
      <c r="O52" s="31"/>
      <c r="P52" s="31"/>
      <c r="U52" s="153"/>
    </row>
    <row r="53" spans="1:21" hidden="1">
      <c r="A53" s="141"/>
      <c r="B53" s="31"/>
      <c r="C53" s="31"/>
      <c r="D53" s="31"/>
      <c r="E53" s="31"/>
      <c r="F53" s="54"/>
      <c r="G53" s="31"/>
      <c r="H53" s="31"/>
      <c r="I53" s="31"/>
      <c r="J53" s="31"/>
      <c r="K53" s="31"/>
      <c r="L53" s="31"/>
      <c r="M53" s="31"/>
      <c r="N53" s="31"/>
      <c r="O53" s="31"/>
      <c r="P53" s="31"/>
      <c r="U53" s="153"/>
    </row>
    <row r="54" spans="1:21" ht="30" hidden="1">
      <c r="A54" s="161"/>
      <c r="B54" s="48" t="s">
        <v>21</v>
      </c>
      <c r="C54" s="143" t="s">
        <v>42</v>
      </c>
      <c r="D54" s="143" t="s">
        <v>36</v>
      </c>
      <c r="E54" s="143" t="s">
        <v>37</v>
      </c>
      <c r="F54" s="144" t="s">
        <v>32</v>
      </c>
      <c r="G54" s="145" t="s">
        <v>39</v>
      </c>
      <c r="H54" s="146" t="s">
        <v>33</v>
      </c>
      <c r="I54" s="31"/>
      <c r="J54" s="31"/>
      <c r="K54" s="31"/>
      <c r="L54" s="31"/>
      <c r="M54" s="31"/>
      <c r="N54" s="31"/>
      <c r="O54" s="31"/>
      <c r="P54" s="31"/>
      <c r="U54" s="153"/>
    </row>
    <row r="55" spans="1:21" ht="17.25">
      <c r="A55" s="141" t="s">
        <v>10</v>
      </c>
      <c r="B55" s="49"/>
      <c r="C55" s="51">
        <v>476521.89899999998</v>
      </c>
      <c r="D55" s="51">
        <v>156.41999999999999</v>
      </c>
      <c r="E55" s="141">
        <v>59759.131999999998</v>
      </c>
      <c r="F55" s="142">
        <f>H55-C55-D55-E55</f>
        <v>41862.549000000028</v>
      </c>
      <c r="G55" s="272">
        <f>C55+D55+E55</f>
        <v>536437.451</v>
      </c>
      <c r="H55" s="269">
        <v>578300</v>
      </c>
      <c r="I55" s="31"/>
      <c r="J55" s="31"/>
      <c r="K55" s="31"/>
      <c r="L55" s="31"/>
      <c r="M55" s="31"/>
      <c r="N55" s="31"/>
      <c r="O55" s="31"/>
      <c r="P55" s="31"/>
      <c r="U55" s="153"/>
    </row>
    <row r="56" spans="1:21" hidden="1">
      <c r="A56" s="141"/>
      <c r="B56" s="31"/>
      <c r="C56" s="31"/>
      <c r="D56" s="31"/>
      <c r="E56" s="31"/>
      <c r="F56" s="54"/>
      <c r="G56" s="270">
        <f>G55-B55</f>
        <v>536437.451</v>
      </c>
      <c r="H56" s="271"/>
      <c r="I56" s="31"/>
      <c r="J56" s="31"/>
      <c r="K56" s="31"/>
      <c r="L56" s="31"/>
      <c r="M56" s="31"/>
      <c r="N56" s="31"/>
      <c r="O56" s="31"/>
      <c r="P56" s="31"/>
      <c r="U56" s="153"/>
    </row>
    <row r="57" spans="1:21" hidden="1">
      <c r="A57" s="141"/>
      <c r="B57" s="31"/>
      <c r="C57" s="31"/>
      <c r="D57" s="31"/>
      <c r="E57" s="31"/>
      <c r="F57" s="54"/>
      <c r="G57" s="31"/>
      <c r="H57" s="31"/>
      <c r="I57" s="31"/>
      <c r="J57" s="31"/>
      <c r="K57" s="31"/>
      <c r="L57" s="31"/>
      <c r="M57" s="31"/>
      <c r="N57" s="31"/>
      <c r="O57" s="31"/>
      <c r="P57" s="31"/>
      <c r="U57" s="153"/>
    </row>
    <row r="58" spans="1:21" ht="30" hidden="1">
      <c r="A58" s="161"/>
      <c r="B58" s="48" t="s">
        <v>21</v>
      </c>
      <c r="C58" s="143" t="s">
        <v>42</v>
      </c>
      <c r="D58" s="143" t="s">
        <v>36</v>
      </c>
      <c r="E58" s="143" t="s">
        <v>37</v>
      </c>
      <c r="F58" s="144" t="s">
        <v>32</v>
      </c>
      <c r="G58" s="145" t="s">
        <v>39</v>
      </c>
      <c r="H58" s="146" t="s">
        <v>33</v>
      </c>
      <c r="I58" s="31"/>
      <c r="J58" s="31"/>
      <c r="K58" s="31"/>
      <c r="L58" s="31"/>
      <c r="M58" s="31"/>
      <c r="N58" s="31"/>
      <c r="O58" s="31"/>
      <c r="P58" s="31"/>
      <c r="U58" s="153"/>
    </row>
    <row r="59" spans="1:21" ht="17.25">
      <c r="A59" s="141" t="s">
        <v>11</v>
      </c>
      <c r="B59" s="49"/>
      <c r="C59" s="51">
        <v>490443.55099999998</v>
      </c>
      <c r="D59" s="51">
        <v>156.41999999999999</v>
      </c>
      <c r="E59" s="141">
        <v>61504.43</v>
      </c>
      <c r="F59" s="142">
        <f>H59-C59-D59-E59</f>
        <v>16819.599000000024</v>
      </c>
      <c r="G59" s="272">
        <f>C59+D59+E59</f>
        <v>552104.40099999995</v>
      </c>
      <c r="H59" s="269">
        <v>568924</v>
      </c>
      <c r="I59" s="31"/>
      <c r="J59" s="31"/>
      <c r="K59" s="31"/>
      <c r="L59" s="31"/>
      <c r="M59" s="31"/>
      <c r="N59" s="31"/>
      <c r="O59" s="31"/>
      <c r="P59" s="31"/>
      <c r="U59" s="153"/>
    </row>
    <row r="60" spans="1:21" ht="18" hidden="1">
      <c r="A60" s="141"/>
      <c r="B60" s="31"/>
      <c r="C60" s="31"/>
      <c r="D60" s="31"/>
      <c r="E60" s="31"/>
      <c r="F60" s="54"/>
      <c r="G60" s="147"/>
      <c r="H60" s="150"/>
      <c r="U60" s="153"/>
    </row>
    <row r="61" spans="1:21" hidden="1">
      <c r="A61" s="141"/>
      <c r="B61" s="31"/>
      <c r="I61" s="31"/>
      <c r="J61" s="32" t="e">
        <f>J16+J32+J48+J64</f>
        <v>#REF!</v>
      </c>
      <c r="K61" s="31"/>
      <c r="L61" s="32" t="e">
        <f>L16+L32+L48+L64</f>
        <v>#REF!</v>
      </c>
      <c r="M61" s="32" t="e">
        <f>M16+M32+M48+M64</f>
        <v>#REF!</v>
      </c>
      <c r="N61" s="31"/>
      <c r="O61" s="32" t="e">
        <f>O16+O32+O48+O64</f>
        <v>#REF!</v>
      </c>
      <c r="P61" s="32" t="e">
        <f>P16+P32+P48+P64</f>
        <v>#REF!</v>
      </c>
      <c r="U61" s="153"/>
    </row>
    <row r="62" spans="1:21" ht="30" hidden="1">
      <c r="A62" s="161"/>
      <c r="B62" s="48" t="s">
        <v>21</v>
      </c>
      <c r="C62" s="167" t="s">
        <v>42</v>
      </c>
      <c r="D62" s="167" t="s">
        <v>36</v>
      </c>
      <c r="E62" s="167" t="s">
        <v>37</v>
      </c>
      <c r="F62" s="168" t="s">
        <v>32</v>
      </c>
      <c r="G62" s="169" t="s">
        <v>39</v>
      </c>
      <c r="H62" s="170" t="s">
        <v>33</v>
      </c>
      <c r="I62" s="31"/>
      <c r="J62" s="31"/>
      <c r="K62" s="31"/>
      <c r="L62" s="31"/>
      <c r="M62" s="31" t="s">
        <v>26</v>
      </c>
      <c r="N62" s="31"/>
      <c r="O62" s="31" t="s">
        <v>27</v>
      </c>
      <c r="P62" s="31" t="s">
        <v>28</v>
      </c>
      <c r="U62" s="153"/>
    </row>
    <row r="63" spans="1:21" ht="17.25">
      <c r="A63" s="200" t="s">
        <v>45</v>
      </c>
      <c r="B63" s="172"/>
      <c r="C63" s="148">
        <f>C51+C55+C59</f>
        <v>1452241.388</v>
      </c>
      <c r="D63" s="148">
        <f t="shared" ref="D63:H63" si="3">D51+D55+D59</f>
        <v>469.26</v>
      </c>
      <c r="E63" s="148">
        <f t="shared" si="3"/>
        <v>181690.147</v>
      </c>
      <c r="F63" s="148">
        <f t="shared" si="3"/>
        <v>82223.205000000031</v>
      </c>
      <c r="G63" s="148">
        <f t="shared" si="3"/>
        <v>1634400.7949999999</v>
      </c>
      <c r="H63" s="148">
        <f t="shared" si="3"/>
        <v>1716624</v>
      </c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7">
        <f>C51+C55+C59+S64</f>
        <v>1534464.5930000001</v>
      </c>
      <c r="U63" s="178">
        <f>S64/T63</f>
        <v>5.3584296030739414E-2</v>
      </c>
    </row>
    <row r="64" spans="1:21" ht="18" thickBot="1">
      <c r="A64" s="30"/>
      <c r="B64" s="30"/>
      <c r="C64" s="30"/>
      <c r="D64" s="30"/>
      <c r="E64" s="30"/>
      <c r="F64" s="58"/>
      <c r="G64" s="149"/>
      <c r="H64" s="171"/>
      <c r="I64" s="30">
        <v>51.88</v>
      </c>
      <c r="J64" s="29" t="e">
        <f>#REF!*I64</f>
        <v>#REF!</v>
      </c>
      <c r="K64" s="30">
        <v>1.1200000000000001</v>
      </c>
      <c r="L64" s="29" t="e">
        <f>J64*K64</f>
        <v>#REF!</v>
      </c>
      <c r="M64" s="29" t="e">
        <f>L64-J64</f>
        <v>#REF!</v>
      </c>
      <c r="N64" s="30">
        <v>0.2</v>
      </c>
      <c r="O64" s="29" t="e">
        <f>J64*N64</f>
        <v>#REF!</v>
      </c>
      <c r="P64" s="29" t="e">
        <f>M64+O64</f>
        <v>#REF!</v>
      </c>
      <c r="Q64" s="138">
        <f>G51+G55+G59</f>
        <v>1634400.7949999999</v>
      </c>
      <c r="R64" s="18">
        <f>H51+H55+H59</f>
        <v>1716624</v>
      </c>
      <c r="S64" s="18">
        <f>R64-Q64</f>
        <v>82223.205000000075</v>
      </c>
    </row>
    <row r="65" spans="3:8">
      <c r="C65" s="60">
        <f t="shared" ref="C65:H65" si="4">C3+C7+C11+C19+C23+C27+C35+C39+C43+C51+C55+C59</f>
        <v>4950603.2939999998</v>
      </c>
      <c r="D65" s="60">
        <f t="shared" si="4"/>
        <v>1877.0400000000002</v>
      </c>
      <c r="E65" s="60">
        <f t="shared" si="4"/>
        <v>617710.14400000009</v>
      </c>
      <c r="F65" s="60">
        <f t="shared" si="4"/>
        <v>505004.522</v>
      </c>
      <c r="G65" s="60">
        <f t="shared" si="4"/>
        <v>5570190.4779999992</v>
      </c>
      <c r="H65" s="60">
        <f t="shared" si="4"/>
        <v>6075195</v>
      </c>
    </row>
  </sheetData>
  <pageMargins left="0.11811023622047245" right="0.11811023622047245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61"/>
  <sheetViews>
    <sheetView workbookViewId="0">
      <selection activeCell="J14" sqref="J14"/>
    </sheetView>
  </sheetViews>
  <sheetFormatPr defaultRowHeight="15.75"/>
  <cols>
    <col min="1" max="1" width="6.75" customWidth="1"/>
    <col min="2" max="2" width="18.5" hidden="1" customWidth="1"/>
    <col min="3" max="3" width="13.75" customWidth="1"/>
    <col min="4" max="4" width="12.125" customWidth="1"/>
    <col min="5" max="5" width="15.875" customWidth="1"/>
    <col min="6" max="6" width="15.375" style="24" customWidth="1"/>
    <col min="7" max="7" width="16" customWidth="1"/>
    <col min="8" max="8" width="16.75" customWidth="1"/>
    <col min="9" max="9" width="13.5" customWidth="1"/>
    <col min="10" max="10" width="6.875" customWidth="1"/>
    <col min="11" max="11" width="20.375" customWidth="1"/>
    <col min="12" max="12" width="6.25" customWidth="1"/>
    <col min="13" max="13" width="18.75" customWidth="1"/>
    <col min="14" max="14" width="19.625" customWidth="1"/>
    <col min="15" max="15" width="6.75" customWidth="1"/>
    <col min="16" max="16" width="16.125" customWidth="1"/>
    <col min="17" max="17" width="16.625" customWidth="1"/>
  </cols>
  <sheetData>
    <row r="2" spans="1:17" ht="30">
      <c r="A2" s="31"/>
      <c r="B2" s="48" t="s">
        <v>21</v>
      </c>
      <c r="C2" s="5" t="s">
        <v>15</v>
      </c>
      <c r="D2" s="5" t="s">
        <v>23</v>
      </c>
      <c r="E2" s="5" t="s">
        <v>24</v>
      </c>
      <c r="F2" s="23" t="s">
        <v>32</v>
      </c>
      <c r="G2" s="11" t="s">
        <v>22</v>
      </c>
      <c r="H2" s="7" t="s">
        <v>33</v>
      </c>
    </row>
    <row r="3" spans="1:17" ht="17.25">
      <c r="A3" s="31" t="s">
        <v>5</v>
      </c>
      <c r="B3" s="49"/>
      <c r="C3" s="50">
        <v>394037.08399999997</v>
      </c>
      <c r="D3" s="51">
        <v>156.41999999999999</v>
      </c>
      <c r="E3" s="31">
        <v>49468.29</v>
      </c>
      <c r="F3" s="52">
        <f>H3-C3-D3-E3</f>
        <v>31943.206000000027</v>
      </c>
      <c r="G3" s="53">
        <f>C3+D3+E3</f>
        <v>443661.79399999994</v>
      </c>
      <c r="H3" s="50">
        <v>475605</v>
      </c>
    </row>
    <row r="4" spans="1:17" ht="18">
      <c r="A4" s="31"/>
      <c r="B4" s="31"/>
      <c r="C4" s="31"/>
      <c r="D4" s="31"/>
      <c r="E4" s="31"/>
      <c r="F4" s="54"/>
      <c r="G4" s="55">
        <f>G3-B3</f>
        <v>443661.79399999994</v>
      </c>
      <c r="H4" s="56">
        <f>G3-H3</f>
        <v>-31943.206000000064</v>
      </c>
    </row>
    <row r="5" spans="1:17">
      <c r="A5" s="31"/>
      <c r="B5" s="31"/>
      <c r="C5" s="31"/>
      <c r="D5" s="31"/>
      <c r="E5" s="31"/>
      <c r="F5" s="54"/>
      <c r="G5" s="57" t="s">
        <v>14</v>
      </c>
      <c r="H5" s="7" t="s">
        <v>25</v>
      </c>
    </row>
    <row r="6" spans="1:17" ht="30">
      <c r="A6" s="31" t="s">
        <v>0</v>
      </c>
      <c r="B6" s="48" t="s">
        <v>21</v>
      </c>
      <c r="C6" s="5" t="s">
        <v>15</v>
      </c>
      <c r="D6" s="5" t="s">
        <v>23</v>
      </c>
      <c r="E6" s="5" t="s">
        <v>24</v>
      </c>
      <c r="F6" s="23" t="s">
        <v>32</v>
      </c>
      <c r="G6" s="11" t="s">
        <v>22</v>
      </c>
      <c r="H6" s="7" t="s">
        <v>25</v>
      </c>
    </row>
    <row r="7" spans="1:17" ht="17.25">
      <c r="A7" s="31"/>
      <c r="B7" s="49"/>
      <c r="C7" s="50">
        <v>334373.799</v>
      </c>
      <c r="D7" s="51">
        <v>156.41999999999999</v>
      </c>
      <c r="E7" s="31">
        <v>41853.915999999997</v>
      </c>
      <c r="F7" s="52">
        <f>H7-C7-D7-E7</f>
        <v>35088.865000000005</v>
      </c>
      <c r="G7" s="53">
        <f>C7+D7+E7</f>
        <v>376384.13500000001</v>
      </c>
      <c r="H7" s="50">
        <v>411473</v>
      </c>
    </row>
    <row r="8" spans="1:17" ht="18">
      <c r="A8" s="31"/>
      <c r="B8" s="31"/>
      <c r="C8" s="31"/>
      <c r="D8" s="31"/>
      <c r="E8" s="31"/>
      <c r="F8" s="54"/>
      <c r="G8" s="55">
        <f>G7-B7</f>
        <v>376384.13500000001</v>
      </c>
      <c r="H8" s="56">
        <f>G7-H7</f>
        <v>-35088.864999999991</v>
      </c>
    </row>
    <row r="9" spans="1:17">
      <c r="A9" s="31"/>
      <c r="B9" s="31"/>
      <c r="C9" s="31"/>
      <c r="D9" s="31"/>
      <c r="E9" s="31"/>
      <c r="F9" s="54"/>
      <c r="G9" s="57" t="s">
        <v>14</v>
      </c>
      <c r="H9" s="7" t="s">
        <v>25</v>
      </c>
    </row>
    <row r="10" spans="1:17">
      <c r="A10" s="31"/>
      <c r="B10" s="31"/>
      <c r="C10" s="31"/>
      <c r="D10" s="31"/>
      <c r="E10" s="31"/>
      <c r="F10" s="54"/>
      <c r="G10" s="31"/>
      <c r="H10" s="31"/>
    </row>
    <row r="11" spans="1:17" ht="30">
      <c r="A11" s="31" t="s">
        <v>1</v>
      </c>
      <c r="B11" s="48" t="s">
        <v>21</v>
      </c>
      <c r="C11" s="5" t="s">
        <v>15</v>
      </c>
      <c r="D11" s="5" t="s">
        <v>23</v>
      </c>
      <c r="E11" s="5" t="s">
        <v>24</v>
      </c>
      <c r="F11" s="23" t="s">
        <v>32</v>
      </c>
      <c r="G11" s="11" t="s">
        <v>22</v>
      </c>
      <c r="H11" s="7" t="s">
        <v>25</v>
      </c>
    </row>
    <row r="12" spans="1:17" ht="17.25">
      <c r="A12" s="31"/>
      <c r="B12" s="49"/>
      <c r="C12" s="50">
        <v>363840</v>
      </c>
      <c r="D12" s="51">
        <v>156.41999999999999</v>
      </c>
      <c r="E12" s="31">
        <v>45448.385000000002</v>
      </c>
      <c r="F12" s="52">
        <f>H12-C12-D12-E12</f>
        <v>42590.195</v>
      </c>
      <c r="G12" s="53">
        <f>C12+D12+E12</f>
        <v>409444.80499999999</v>
      </c>
      <c r="H12" s="50">
        <v>452035</v>
      </c>
    </row>
    <row r="13" spans="1:17" ht="18">
      <c r="A13" s="31"/>
      <c r="B13" s="31"/>
      <c r="C13" s="31"/>
      <c r="D13" s="31"/>
      <c r="E13" s="31"/>
      <c r="F13" s="54"/>
      <c r="G13" s="55">
        <f>G12-B12</f>
        <v>409444.80499999999</v>
      </c>
      <c r="H13" s="56">
        <f>G12-H12</f>
        <v>-42590.195000000007</v>
      </c>
    </row>
    <row r="14" spans="1:17" ht="16.5" thickBot="1">
      <c r="A14" s="30"/>
      <c r="B14" s="30"/>
      <c r="C14" s="30"/>
      <c r="D14" s="30"/>
      <c r="E14" s="30"/>
      <c r="F14" s="58"/>
      <c r="G14" s="59" t="s">
        <v>14</v>
      </c>
      <c r="H14" s="21" t="s">
        <v>25</v>
      </c>
      <c r="I14" s="29">
        <f>H4+H8+H13</f>
        <v>-109622.26600000006</v>
      </c>
      <c r="J14" s="30">
        <v>45.99</v>
      </c>
      <c r="K14" s="29">
        <f>I14*J14</f>
        <v>-5041528.0133400029</v>
      </c>
      <c r="L14" s="30">
        <v>1.1200000000000001</v>
      </c>
      <c r="M14" s="29">
        <f>K14*L14</f>
        <v>-5646511.3749408033</v>
      </c>
      <c r="N14" s="29">
        <f>M14-K14</f>
        <v>-604983.36160080042</v>
      </c>
      <c r="O14" s="30">
        <v>0.2</v>
      </c>
      <c r="P14" s="29">
        <f>K14*O14</f>
        <v>-1008305.6026680006</v>
      </c>
      <c r="Q14" s="29">
        <f>N14+P14</f>
        <v>-1613288.964268801</v>
      </c>
    </row>
    <row r="15" spans="1:17">
      <c r="A15" s="31"/>
      <c r="B15" s="31"/>
      <c r="C15" s="31"/>
      <c r="D15" s="31"/>
      <c r="E15" s="31"/>
      <c r="F15" s="54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30">
      <c r="A16" s="31" t="s">
        <v>2</v>
      </c>
      <c r="B16" s="48" t="s">
        <v>21</v>
      </c>
      <c r="C16" s="5" t="s">
        <v>15</v>
      </c>
      <c r="D16" s="5" t="s">
        <v>23</v>
      </c>
      <c r="E16" s="5" t="s">
        <v>24</v>
      </c>
      <c r="F16" s="23" t="s">
        <v>32</v>
      </c>
      <c r="G16" s="11" t="s">
        <v>22</v>
      </c>
      <c r="H16" s="7" t="s">
        <v>25</v>
      </c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7.25">
      <c r="A17" s="31"/>
      <c r="B17" s="49"/>
      <c r="C17" s="50">
        <v>176774.78099999999</v>
      </c>
      <c r="D17" s="51">
        <v>156.41999999999999</v>
      </c>
      <c r="E17" s="31">
        <v>22091.522000000001</v>
      </c>
      <c r="F17" s="52">
        <f>H17-C17-D17-E17</f>
        <v>27967.277000000013</v>
      </c>
      <c r="G17" s="53">
        <f>C17+D17+E17</f>
        <v>199022.723</v>
      </c>
      <c r="H17" s="50">
        <v>226990</v>
      </c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8">
      <c r="A18" s="31"/>
      <c r="B18" s="31"/>
      <c r="C18" s="31"/>
      <c r="D18" s="31"/>
      <c r="E18" s="31"/>
      <c r="F18" s="54"/>
      <c r="G18" s="55">
        <f>G17-B17</f>
        <v>199022.723</v>
      </c>
      <c r="H18" s="56">
        <f>G17-H17</f>
        <v>-27967.277000000002</v>
      </c>
      <c r="I18" s="31"/>
      <c r="J18" s="31"/>
      <c r="K18" s="31"/>
      <c r="L18" s="31"/>
      <c r="M18" s="31"/>
      <c r="N18" s="31"/>
      <c r="O18" s="31"/>
      <c r="P18" s="31"/>
      <c r="Q18" s="31"/>
    </row>
    <row r="19" spans="1:17">
      <c r="A19" s="31"/>
      <c r="B19" s="31"/>
      <c r="C19" s="31"/>
      <c r="D19" s="31"/>
      <c r="E19" s="31"/>
      <c r="F19" s="54"/>
      <c r="G19" s="57" t="s">
        <v>14</v>
      </c>
      <c r="H19" s="7" t="s">
        <v>25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31"/>
      <c r="B20" s="31"/>
      <c r="C20" s="31"/>
      <c r="D20" s="31"/>
      <c r="E20" s="31"/>
      <c r="F20" s="54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30">
      <c r="A21" s="31" t="s">
        <v>3</v>
      </c>
      <c r="B21" s="48" t="s">
        <v>21</v>
      </c>
      <c r="C21" s="5" t="s">
        <v>15</v>
      </c>
      <c r="D21" s="5" t="s">
        <v>23</v>
      </c>
      <c r="E21" s="5" t="s">
        <v>24</v>
      </c>
      <c r="F21" s="23" t="s">
        <v>32</v>
      </c>
      <c r="G21" s="11" t="s">
        <v>22</v>
      </c>
      <c r="H21" s="7" t="s">
        <v>25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7.25">
      <c r="A22" s="31"/>
      <c r="B22" s="49"/>
      <c r="C22" s="50">
        <v>290665.67300000001</v>
      </c>
      <c r="D22" s="51">
        <v>156.41999999999999</v>
      </c>
      <c r="E22" s="31">
        <v>36311.870000000003</v>
      </c>
      <c r="F22" s="52">
        <f>H22-C22-D22-E22</f>
        <v>132430.03699999998</v>
      </c>
      <c r="G22" s="53">
        <f>C22+D22+E22</f>
        <v>327133.96299999999</v>
      </c>
      <c r="H22" s="50">
        <v>459564</v>
      </c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8">
      <c r="A23" s="31"/>
      <c r="B23" s="31"/>
      <c r="C23" s="31"/>
      <c r="D23" s="31"/>
      <c r="E23" s="31"/>
      <c r="F23" s="54"/>
      <c r="G23" s="55">
        <f>G22-B22</f>
        <v>327133.96299999999</v>
      </c>
      <c r="H23" s="56">
        <f>G22-H22</f>
        <v>-132430.03700000001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7">
      <c r="A24" s="31"/>
      <c r="B24" s="31"/>
      <c r="C24" s="31"/>
      <c r="D24" s="31"/>
      <c r="E24" s="31"/>
      <c r="F24" s="54"/>
      <c r="G24" s="57" t="s">
        <v>14</v>
      </c>
      <c r="H24" s="7" t="s">
        <v>25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17">
      <c r="A25" s="31"/>
      <c r="B25" s="31"/>
      <c r="C25" s="31"/>
      <c r="D25" s="31"/>
      <c r="E25" s="31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30">
      <c r="A26" s="31" t="s">
        <v>4</v>
      </c>
      <c r="B26" s="48" t="s">
        <v>21</v>
      </c>
      <c r="C26" s="5" t="s">
        <v>15</v>
      </c>
      <c r="D26" s="5" t="s">
        <v>23</v>
      </c>
      <c r="E26" s="5" t="s">
        <v>24</v>
      </c>
      <c r="F26" s="23" t="s">
        <v>32</v>
      </c>
      <c r="G26" s="11" t="s">
        <v>22</v>
      </c>
      <c r="H26" s="7" t="s">
        <v>25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7.25">
      <c r="A27" s="31"/>
      <c r="B27" s="49"/>
      <c r="C27" s="50">
        <v>440856.85499999998</v>
      </c>
      <c r="D27" s="51">
        <v>156.41999999999999</v>
      </c>
      <c r="E27" s="31">
        <v>54785.798000000003</v>
      </c>
      <c r="F27" s="52">
        <f>H27-C27-D27-E27</f>
        <v>72566.927000000025</v>
      </c>
      <c r="G27" s="53">
        <f>C27+D27+E27</f>
        <v>495799.07299999997</v>
      </c>
      <c r="H27" s="50">
        <v>568366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8">
      <c r="A28" s="31"/>
      <c r="B28" s="31"/>
      <c r="C28" s="31"/>
      <c r="D28" s="31"/>
      <c r="E28" s="31"/>
      <c r="F28" s="54"/>
      <c r="G28" s="55">
        <f>G27-B27</f>
        <v>495799.07299999997</v>
      </c>
      <c r="H28" s="56">
        <f>G27-H27</f>
        <v>-72566.927000000025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6.5" thickBot="1">
      <c r="A29" s="30"/>
      <c r="B29" s="30"/>
      <c r="C29" s="30"/>
      <c r="D29" s="30"/>
      <c r="E29" s="30"/>
      <c r="F29" s="58"/>
      <c r="G29" s="59" t="s">
        <v>14</v>
      </c>
      <c r="H29" s="21" t="s">
        <v>25</v>
      </c>
      <c r="I29" s="29">
        <f>H18+H23+H28</f>
        <v>-232964.24100000004</v>
      </c>
      <c r="J29" s="30">
        <v>45.99</v>
      </c>
      <c r="K29" s="29">
        <f>I29*J29</f>
        <v>-10714025.443590002</v>
      </c>
      <c r="L29" s="30">
        <v>1.1200000000000001</v>
      </c>
      <c r="M29" s="29">
        <f>K29*L29</f>
        <v>-11999708.496820804</v>
      </c>
      <c r="N29" s="29">
        <f>M29-K29</f>
        <v>-1285683.0532308016</v>
      </c>
      <c r="O29" s="30">
        <v>0.2</v>
      </c>
      <c r="P29" s="29">
        <f>K29*O29</f>
        <v>-2142805.0887180003</v>
      </c>
      <c r="Q29" s="29">
        <f>N29+P29</f>
        <v>-3428488.1419488019</v>
      </c>
    </row>
    <row r="30" spans="1:17">
      <c r="A30" s="31"/>
      <c r="B30" s="31"/>
      <c r="C30" s="31"/>
      <c r="D30" s="31"/>
      <c r="E30" s="31"/>
      <c r="F30" s="54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30">
      <c r="A31" s="31" t="s">
        <v>6</v>
      </c>
      <c r="B31" s="48" t="s">
        <v>21</v>
      </c>
      <c r="C31" s="5" t="s">
        <v>15</v>
      </c>
      <c r="D31" s="5" t="s">
        <v>23</v>
      </c>
      <c r="E31" s="5" t="s">
        <v>24</v>
      </c>
      <c r="F31" s="23" t="s">
        <v>32</v>
      </c>
      <c r="G31" s="11" t="s">
        <v>22</v>
      </c>
      <c r="H31" s="7" t="s">
        <v>25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7.25">
      <c r="A32" s="31"/>
      <c r="B32" s="49"/>
      <c r="C32" s="50">
        <v>501994.9</v>
      </c>
      <c r="D32" s="51">
        <v>156.41999999999999</v>
      </c>
      <c r="E32" s="31">
        <v>62380.798999999999</v>
      </c>
      <c r="F32" s="52">
        <f>H32-C32-D32-E32</f>
        <v>43914.880999999979</v>
      </c>
      <c r="G32" s="53">
        <f>C32+D32+E32</f>
        <v>564532.11899999995</v>
      </c>
      <c r="H32" s="50">
        <v>608447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8">
      <c r="A33" s="31"/>
      <c r="B33" s="31"/>
      <c r="C33" s="31"/>
      <c r="D33" s="31"/>
      <c r="E33" s="31"/>
      <c r="F33" s="54"/>
      <c r="G33" s="55">
        <f>G32-B32</f>
        <v>564532.11899999995</v>
      </c>
      <c r="H33" s="56">
        <f>G32-H32</f>
        <v>-43914.881000000052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17">
      <c r="A34" s="31"/>
      <c r="B34" s="31"/>
      <c r="C34" s="31"/>
      <c r="D34" s="31"/>
      <c r="E34" s="31"/>
      <c r="F34" s="54"/>
      <c r="G34" s="57" t="s">
        <v>14</v>
      </c>
      <c r="H34" s="7" t="s">
        <v>25</v>
      </c>
      <c r="I34" s="31"/>
      <c r="J34" s="31"/>
      <c r="K34" s="31"/>
      <c r="L34" s="31"/>
      <c r="M34" s="31"/>
      <c r="N34" s="31"/>
      <c r="O34" s="31"/>
      <c r="P34" s="31"/>
      <c r="Q34" s="31"/>
    </row>
    <row r="35" spans="1:17">
      <c r="A35" s="31"/>
      <c r="B35" s="31"/>
      <c r="C35" s="31"/>
      <c r="D35" s="31"/>
      <c r="E35" s="31"/>
      <c r="F35" s="54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30">
      <c r="A36" s="31" t="s">
        <v>7</v>
      </c>
      <c r="B36" s="48" t="s">
        <v>21</v>
      </c>
      <c r="C36" s="5" t="s">
        <v>15</v>
      </c>
      <c r="D36" s="5" t="s">
        <v>23</v>
      </c>
      <c r="E36" s="5" t="s">
        <v>24</v>
      </c>
      <c r="F36" s="23" t="s">
        <v>32</v>
      </c>
      <c r="G36" s="11" t="s">
        <v>22</v>
      </c>
      <c r="H36" s="7" t="s">
        <v>25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7.25">
      <c r="A37" s="31"/>
      <c r="B37" s="49"/>
      <c r="C37" s="50">
        <v>530991.23300000001</v>
      </c>
      <c r="D37" s="51">
        <v>156.41999999999999</v>
      </c>
      <c r="E37" s="31">
        <v>65915.805999999997</v>
      </c>
      <c r="F37" s="52">
        <f>H37-C37-D37-E37</f>
        <v>21274.540999999997</v>
      </c>
      <c r="G37" s="53">
        <f>C37+D37+E37</f>
        <v>597063.45900000003</v>
      </c>
      <c r="H37" s="50">
        <v>618338</v>
      </c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8">
      <c r="A38" s="31"/>
      <c r="B38" s="31"/>
      <c r="C38" s="31"/>
      <c r="D38" s="31"/>
      <c r="E38" s="31"/>
      <c r="F38" s="54"/>
      <c r="G38" s="55">
        <f>G37-B37</f>
        <v>597063.45900000003</v>
      </c>
      <c r="H38" s="56">
        <f>G37-H37</f>
        <v>-21274.540999999968</v>
      </c>
      <c r="I38" s="31"/>
      <c r="J38" s="31"/>
      <c r="K38" s="31"/>
      <c r="L38" s="31"/>
      <c r="M38" s="31"/>
      <c r="N38" s="31"/>
      <c r="O38" s="31"/>
      <c r="P38" s="31"/>
      <c r="Q38" s="31"/>
    </row>
    <row r="39" spans="1:17">
      <c r="A39" s="31"/>
      <c r="B39" s="31"/>
      <c r="C39" s="31"/>
      <c r="D39" s="31"/>
      <c r="E39" s="31"/>
      <c r="F39" s="54"/>
      <c r="G39" s="57" t="s">
        <v>14</v>
      </c>
      <c r="H39" s="7" t="s">
        <v>25</v>
      </c>
      <c r="I39" s="31"/>
      <c r="J39" s="31"/>
      <c r="K39" s="31"/>
      <c r="L39" s="31"/>
      <c r="M39" s="31"/>
      <c r="N39" s="31"/>
      <c r="O39" s="31"/>
      <c r="P39" s="31"/>
      <c r="Q39" s="31"/>
    </row>
    <row r="40" spans="1:17">
      <c r="A40" s="31"/>
      <c r="B40" s="31"/>
      <c r="C40" s="31"/>
      <c r="D40" s="31"/>
      <c r="E40" s="31"/>
      <c r="F40" s="54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30">
      <c r="A41" s="31" t="s">
        <v>8</v>
      </c>
      <c r="B41" s="48" t="s">
        <v>21</v>
      </c>
      <c r="C41" s="5" t="s">
        <v>15</v>
      </c>
      <c r="D41" s="5" t="s">
        <v>23</v>
      </c>
      <c r="E41" s="5" t="s">
        <v>24</v>
      </c>
      <c r="F41" s="23" t="s">
        <v>32</v>
      </c>
      <c r="G41" s="11" t="s">
        <v>22</v>
      </c>
      <c r="H41" s="7" t="s">
        <v>25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7.25">
      <c r="A42" s="31"/>
      <c r="B42" s="49"/>
      <c r="C42" s="50">
        <v>464827.58100000001</v>
      </c>
      <c r="D42" s="51">
        <v>156.41999999999999</v>
      </c>
      <c r="E42" s="31">
        <v>57763.610999999997</v>
      </c>
      <c r="F42" s="52">
        <f>H42-C42-D42-E42</f>
        <v>15005.387999999999</v>
      </c>
      <c r="G42" s="53">
        <f>C42+D42+E42</f>
        <v>522747.61199999996</v>
      </c>
      <c r="H42" s="50">
        <v>537753</v>
      </c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8">
      <c r="A43" s="31"/>
      <c r="B43" s="31"/>
      <c r="C43" s="31"/>
      <c r="D43" s="31"/>
      <c r="E43" s="31"/>
      <c r="F43" s="54"/>
      <c r="G43" s="55">
        <f>G42-B42</f>
        <v>522747.61199999996</v>
      </c>
      <c r="H43" s="56">
        <f>G42-H42</f>
        <v>-15005.388000000035</v>
      </c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6.5" thickBot="1">
      <c r="A44" s="30"/>
      <c r="B44" s="30"/>
      <c r="C44" s="30"/>
      <c r="D44" s="30"/>
      <c r="E44" s="30"/>
      <c r="F44" s="58"/>
      <c r="G44" s="59" t="s">
        <v>14</v>
      </c>
      <c r="H44" s="21" t="s">
        <v>25</v>
      </c>
      <c r="I44" s="29">
        <f>H33+H38+H43</f>
        <v>-80194.810000000056</v>
      </c>
      <c r="J44" s="30">
        <v>51.58</v>
      </c>
      <c r="K44" s="29">
        <f>I44*J44</f>
        <v>-4136448.2998000029</v>
      </c>
      <c r="L44" s="30">
        <v>1.1200000000000001</v>
      </c>
      <c r="M44" s="29">
        <f>K44*L44</f>
        <v>-4632822.0957760038</v>
      </c>
      <c r="N44" s="29">
        <f>M44-K44</f>
        <v>-496373.79597600084</v>
      </c>
      <c r="O44" s="30">
        <v>0.2</v>
      </c>
      <c r="P44" s="29">
        <f>K44*O44</f>
        <v>-827289.65996000066</v>
      </c>
      <c r="Q44" s="29">
        <f>N44+P44</f>
        <v>-1323663.4559360016</v>
      </c>
    </row>
    <row r="45" spans="1:17">
      <c r="A45" s="31"/>
      <c r="B45" s="31"/>
      <c r="C45" s="31"/>
      <c r="D45" s="31"/>
      <c r="E45" s="31"/>
      <c r="F45" s="54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30">
      <c r="A46" s="31" t="s">
        <v>9</v>
      </c>
      <c r="B46" s="48" t="s">
        <v>21</v>
      </c>
      <c r="C46" s="5" t="s">
        <v>15</v>
      </c>
      <c r="D46" s="5" t="s">
        <v>23</v>
      </c>
      <c r="E46" s="5" t="s">
        <v>24</v>
      </c>
      <c r="F46" s="23" t="s">
        <v>32</v>
      </c>
      <c r="G46" s="11" t="s">
        <v>22</v>
      </c>
      <c r="H46" s="7" t="s">
        <v>25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17.25">
      <c r="A47" s="31"/>
      <c r="B47" s="49"/>
      <c r="C47" s="50">
        <v>485275.93800000002</v>
      </c>
      <c r="D47" s="51">
        <v>156.41999999999999</v>
      </c>
      <c r="E47" s="31">
        <v>60426.584999999999</v>
      </c>
      <c r="F47" s="52">
        <f>H47-C47-D47-E47</f>
        <v>23541.056999999979</v>
      </c>
      <c r="G47" s="53">
        <f>C47+D47+E47</f>
        <v>545858.94299999997</v>
      </c>
      <c r="H47" s="50">
        <v>569400</v>
      </c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8">
      <c r="A48" s="31"/>
      <c r="B48" s="31"/>
      <c r="C48" s="31"/>
      <c r="D48" s="31"/>
      <c r="E48" s="31"/>
      <c r="F48" s="54"/>
      <c r="G48" s="55">
        <f>G47-B47</f>
        <v>545858.94299999997</v>
      </c>
      <c r="H48" s="56">
        <f>G47-H47</f>
        <v>-23541.05700000003</v>
      </c>
      <c r="I48" s="31"/>
      <c r="J48" s="31"/>
      <c r="K48" s="31"/>
      <c r="L48" s="31"/>
      <c r="M48" s="31"/>
      <c r="N48" s="31"/>
      <c r="O48" s="31"/>
      <c r="P48" s="31"/>
      <c r="Q48" s="31"/>
    </row>
    <row r="49" spans="1:17">
      <c r="A49" s="31"/>
      <c r="B49" s="31"/>
      <c r="C49" s="31"/>
      <c r="D49" s="31"/>
      <c r="E49" s="31"/>
      <c r="F49" s="54"/>
      <c r="G49" s="57" t="s">
        <v>14</v>
      </c>
      <c r="H49" s="7" t="s">
        <v>25</v>
      </c>
      <c r="I49" s="31"/>
      <c r="J49" s="31"/>
      <c r="K49" s="31"/>
      <c r="L49" s="31"/>
      <c r="M49" s="31"/>
      <c r="N49" s="31"/>
      <c r="O49" s="31"/>
      <c r="P49" s="31"/>
      <c r="Q49" s="31"/>
    </row>
    <row r="50" spans="1:17">
      <c r="A50" s="31"/>
      <c r="B50" s="31"/>
      <c r="C50" s="31"/>
      <c r="D50" s="31"/>
      <c r="E50" s="31"/>
      <c r="F50" s="54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ht="30">
      <c r="A51" s="31" t="s">
        <v>10</v>
      </c>
      <c r="B51" s="48" t="s">
        <v>21</v>
      </c>
      <c r="C51" s="5" t="s">
        <v>15</v>
      </c>
      <c r="D51" s="5" t="s">
        <v>23</v>
      </c>
      <c r="E51" s="5" t="s">
        <v>24</v>
      </c>
      <c r="F51" s="23" t="s">
        <v>32</v>
      </c>
      <c r="G51" s="11" t="s">
        <v>22</v>
      </c>
      <c r="H51" s="7" t="s">
        <v>25</v>
      </c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17.25">
      <c r="A52" s="31"/>
      <c r="B52" s="49"/>
      <c r="C52" s="50">
        <v>476521.89899999998</v>
      </c>
      <c r="D52" s="51">
        <v>156.41999999999999</v>
      </c>
      <c r="E52" s="31">
        <v>59759.131999999998</v>
      </c>
      <c r="F52" s="52">
        <f>H52-C52-D52-E52</f>
        <v>41862.549000000028</v>
      </c>
      <c r="G52" s="53">
        <f>C52+D52+E52</f>
        <v>536437.451</v>
      </c>
      <c r="H52" s="50">
        <v>578300</v>
      </c>
      <c r="I52" s="31"/>
      <c r="J52" s="31"/>
      <c r="K52" s="31"/>
      <c r="L52" s="31"/>
      <c r="M52" s="31"/>
      <c r="N52" s="31"/>
      <c r="O52" s="31"/>
      <c r="P52" s="31"/>
      <c r="Q52" s="31"/>
    </row>
    <row r="53" spans="1:17" ht="18">
      <c r="A53" s="31"/>
      <c r="B53" s="31"/>
      <c r="C53" s="31"/>
      <c r="D53" s="31"/>
      <c r="E53" s="31"/>
      <c r="F53" s="54"/>
      <c r="G53" s="55">
        <f>G52-B52</f>
        <v>536437.451</v>
      </c>
      <c r="H53" s="56">
        <f>G52-H52</f>
        <v>-41862.548999999999</v>
      </c>
      <c r="I53" s="31"/>
      <c r="J53" s="31"/>
      <c r="K53" s="31"/>
      <c r="L53" s="31"/>
      <c r="M53" s="31"/>
      <c r="N53" s="31"/>
      <c r="O53" s="31"/>
      <c r="P53" s="31"/>
      <c r="Q53" s="31"/>
    </row>
    <row r="54" spans="1:17">
      <c r="A54" s="31"/>
      <c r="B54" s="31"/>
      <c r="C54" s="31"/>
      <c r="D54" s="31"/>
      <c r="E54" s="31"/>
      <c r="F54" s="54"/>
      <c r="G54" s="57" t="s">
        <v>14</v>
      </c>
      <c r="H54" s="7" t="s">
        <v>25</v>
      </c>
      <c r="I54" s="31"/>
      <c r="J54" s="31"/>
      <c r="K54" s="31"/>
      <c r="L54" s="31"/>
      <c r="M54" s="31"/>
      <c r="N54" s="31"/>
      <c r="O54" s="31"/>
      <c r="P54" s="31"/>
      <c r="Q54" s="31"/>
    </row>
    <row r="55" spans="1:17">
      <c r="A55" s="31"/>
      <c r="B55" s="31"/>
      <c r="C55" s="31"/>
      <c r="D55" s="31"/>
      <c r="E55" s="31"/>
      <c r="F55" s="54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ht="30">
      <c r="A56" s="31" t="s">
        <v>11</v>
      </c>
      <c r="B56" s="48" t="s">
        <v>21</v>
      </c>
      <c r="C56" s="5" t="s">
        <v>15</v>
      </c>
      <c r="D56" s="5" t="s">
        <v>23</v>
      </c>
      <c r="E56" s="5" t="s">
        <v>24</v>
      </c>
      <c r="F56" s="23" t="s">
        <v>32</v>
      </c>
      <c r="G56" s="11" t="s">
        <v>22</v>
      </c>
      <c r="H56" s="7" t="s">
        <v>25</v>
      </c>
      <c r="I56" s="31"/>
      <c r="J56" s="31"/>
      <c r="K56" s="31"/>
      <c r="L56" s="31"/>
      <c r="M56" s="31"/>
      <c r="N56" s="31"/>
      <c r="O56" s="31"/>
      <c r="P56" s="31"/>
      <c r="Q56" s="31"/>
    </row>
    <row r="57" spans="1:17" ht="17.25">
      <c r="A57" s="31"/>
      <c r="B57" s="49"/>
      <c r="C57" s="50">
        <v>490443.55099999998</v>
      </c>
      <c r="D57" s="51">
        <v>156.41999999999999</v>
      </c>
      <c r="E57" s="31">
        <v>61504.43</v>
      </c>
      <c r="F57" s="52">
        <f>H57-C57-D57-E57</f>
        <v>16819.599000000024</v>
      </c>
      <c r="G57" s="53">
        <f>C57+D57+E57</f>
        <v>552104.40099999995</v>
      </c>
      <c r="H57" s="50">
        <v>568924</v>
      </c>
      <c r="I57" s="31"/>
      <c r="J57" s="31"/>
      <c r="K57" s="31"/>
      <c r="L57" s="31"/>
      <c r="M57" s="31"/>
      <c r="N57" s="31"/>
      <c r="O57" s="31"/>
      <c r="P57" s="31"/>
      <c r="Q57" s="31"/>
    </row>
    <row r="58" spans="1:17" ht="18">
      <c r="A58" s="31"/>
      <c r="B58" s="31"/>
      <c r="C58" s="31"/>
      <c r="D58" s="31"/>
      <c r="E58" s="31"/>
      <c r="F58" s="54"/>
      <c r="G58" s="55">
        <f>G57-B57</f>
        <v>552104.40099999995</v>
      </c>
      <c r="H58" s="56">
        <f>G57-H57</f>
        <v>-16819.599000000046</v>
      </c>
      <c r="I58" s="32">
        <f>H48+H53+H58</f>
        <v>-82223.205000000075</v>
      </c>
      <c r="J58" s="31">
        <v>51.88</v>
      </c>
      <c r="K58" s="32">
        <f>I58*J58</f>
        <v>-4265739.875400004</v>
      </c>
      <c r="L58" s="31">
        <v>1.1200000000000001</v>
      </c>
      <c r="M58" s="32">
        <f>K58*L58</f>
        <v>-4777628.6604480045</v>
      </c>
      <c r="N58" s="32">
        <f>M58-K58</f>
        <v>-511888.78504800051</v>
      </c>
      <c r="O58" s="31">
        <v>0.2</v>
      </c>
      <c r="P58" s="32">
        <f>K58*O58</f>
        <v>-853147.97508000082</v>
      </c>
      <c r="Q58" s="32">
        <f>N58+P58</f>
        <v>-1365036.7601280012</v>
      </c>
    </row>
    <row r="59" spans="1:17" ht="16.5" thickBot="1">
      <c r="A59" s="30"/>
      <c r="B59" s="30"/>
      <c r="C59" s="30"/>
      <c r="D59" s="30"/>
      <c r="E59" s="30"/>
      <c r="F59" s="58"/>
      <c r="G59" s="59" t="s">
        <v>14</v>
      </c>
      <c r="H59" s="21" t="s">
        <v>25</v>
      </c>
      <c r="I59" s="30"/>
      <c r="J59" s="30"/>
      <c r="K59" s="30"/>
      <c r="L59" s="30"/>
      <c r="M59" s="30"/>
      <c r="N59" s="30"/>
      <c r="O59" s="30"/>
      <c r="P59" s="30"/>
      <c r="Q59" s="30"/>
    </row>
    <row r="60" spans="1:17">
      <c r="A60" s="31"/>
      <c r="B60" s="31"/>
      <c r="C60" s="60">
        <f t="shared" ref="C60:G60" si="0">C3+C7+C12+C17+C22+C27+C32+C37+C42+C47+C52+C57</f>
        <v>4950603.2939999998</v>
      </c>
      <c r="D60" s="60">
        <f t="shared" si="0"/>
        <v>1877.0400000000002</v>
      </c>
      <c r="E60" s="60">
        <f t="shared" si="0"/>
        <v>617710.14400000009</v>
      </c>
      <c r="F60" s="60">
        <f t="shared" si="0"/>
        <v>505004.522</v>
      </c>
      <c r="G60" s="60">
        <f t="shared" si="0"/>
        <v>5570190.4779999992</v>
      </c>
      <c r="H60" s="60">
        <f>H3+H7+H12+H17+H22+H27+H32+H37+H42+H47+H52+H57</f>
        <v>6075195</v>
      </c>
      <c r="I60" s="32">
        <f>I14+I29+I44+I58</f>
        <v>-505004.52200000023</v>
      </c>
      <c r="J60" s="31"/>
      <c r="K60" s="32">
        <f>K14+K29+K44+K58</f>
        <v>-24157741.632130008</v>
      </c>
      <c r="L60" s="31"/>
      <c r="M60" s="32">
        <f>M14+M29+M44+M58</f>
        <v>-27056670.627985612</v>
      </c>
      <c r="N60" s="32">
        <f>N14+N29+N44+N58</f>
        <v>-2898928.9958556034</v>
      </c>
      <c r="O60" s="31"/>
      <c r="P60" s="32">
        <f>P14+P29+P44+P58</f>
        <v>-4831548.3264260031</v>
      </c>
      <c r="Q60" s="32">
        <f>Q14+Q29+Q44+Q58</f>
        <v>-7730477.3222816065</v>
      </c>
    </row>
    <row r="61" spans="1:17">
      <c r="H61" s="12"/>
      <c r="I61" s="60"/>
      <c r="J61" s="31"/>
      <c r="K61" s="31"/>
      <c r="L61" s="31"/>
      <c r="M61" s="31"/>
      <c r="N61" s="31" t="s">
        <v>26</v>
      </c>
      <c r="O61" s="31"/>
      <c r="P61" s="31" t="s">
        <v>27</v>
      </c>
      <c r="Q61" s="31" t="s">
        <v>28</v>
      </c>
    </row>
  </sheetData>
  <pageMargins left="0.11811023622047245" right="0.11811023622047245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/>
  <cols>
    <col min="1" max="1" width="8.5" customWidth="1"/>
    <col min="2" max="2" width="15.625" hidden="1" customWidth="1"/>
    <col min="3" max="3" width="15" customWidth="1"/>
    <col min="4" max="4" width="9.5" customWidth="1"/>
    <col min="5" max="5" width="11.375" customWidth="1"/>
    <col min="6" max="6" width="13.75" style="24" hidden="1" customWidth="1"/>
    <col min="7" max="7" width="14.125" customWidth="1"/>
    <col min="8" max="8" width="15.375" hidden="1" customWidth="1"/>
    <col min="9" max="9" width="13.875" customWidth="1"/>
    <col min="10" max="10" width="9.625" customWidth="1"/>
    <col min="11" max="11" width="16.25" customWidth="1"/>
    <col min="12" max="12" width="13.625" customWidth="1"/>
    <col min="13" max="13" width="16.625" customWidth="1"/>
    <col min="14" max="14" width="15.25" customWidth="1"/>
    <col min="15" max="15" width="7.375" customWidth="1"/>
    <col min="16" max="16" width="15.5" customWidth="1"/>
    <col min="17" max="17" width="15.75" customWidth="1"/>
  </cols>
  <sheetData>
    <row r="1" spans="1:17">
      <c r="A1" s="277" t="s">
        <v>58</v>
      </c>
      <c r="B1" s="277"/>
      <c r="C1" s="277"/>
      <c r="D1" s="278"/>
      <c r="E1" s="279"/>
      <c r="F1" s="278"/>
      <c r="G1" s="279"/>
      <c r="H1" s="279"/>
      <c r="I1" s="279"/>
    </row>
    <row r="2" spans="1:17" ht="31.5">
      <c r="A2" s="234" t="s">
        <v>52</v>
      </c>
      <c r="B2" s="205" t="s">
        <v>21</v>
      </c>
      <c r="C2" s="235" t="s">
        <v>50</v>
      </c>
      <c r="D2" s="235" t="s">
        <v>36</v>
      </c>
      <c r="E2" s="235" t="s">
        <v>37</v>
      </c>
      <c r="F2" s="236" t="s">
        <v>32</v>
      </c>
      <c r="G2" s="237" t="s">
        <v>39</v>
      </c>
      <c r="H2" s="7" t="s">
        <v>25</v>
      </c>
      <c r="I2" s="111">
        <v>53</v>
      </c>
      <c r="J2" s="31">
        <v>51.58</v>
      </c>
      <c r="K2" s="32">
        <f>I2*I14/I4</f>
        <v>-50787.269219780246</v>
      </c>
      <c r="L2" s="32">
        <f>K2*J2</f>
        <v>-2619607.3463562648</v>
      </c>
      <c r="M2" s="31"/>
      <c r="N2" s="31"/>
      <c r="O2" s="31"/>
      <c r="P2" s="31"/>
      <c r="Q2" s="31"/>
    </row>
    <row r="3" spans="1:17" ht="20.25">
      <c r="A3" s="209" t="s">
        <v>5</v>
      </c>
      <c r="B3" s="238"/>
      <c r="C3" s="4">
        <v>438378.44099999999</v>
      </c>
      <c r="D3" s="4"/>
      <c r="E3" s="209">
        <v>54458.48</v>
      </c>
      <c r="F3" s="239">
        <f>H3-C3-D3-E3</f>
        <v>42711.079000000005</v>
      </c>
      <c r="G3" s="221">
        <f>C3+D3+E3</f>
        <v>492836.92099999997</v>
      </c>
      <c r="H3" s="50">
        <v>535548</v>
      </c>
      <c r="I3" s="112">
        <v>38</v>
      </c>
      <c r="J3" s="31">
        <v>51.79</v>
      </c>
      <c r="K3" s="50">
        <f>I3*I14/I4</f>
        <v>-36413.513780219801</v>
      </c>
      <c r="L3" s="32">
        <f>K3*J3</f>
        <v>-1885855.8786775835</v>
      </c>
      <c r="M3" s="31"/>
      <c r="N3" s="31"/>
      <c r="O3" s="31"/>
      <c r="P3" s="31"/>
      <c r="Q3" s="31"/>
    </row>
    <row r="4" spans="1:17" ht="18" hidden="1">
      <c r="A4" s="209"/>
      <c r="B4" s="212"/>
      <c r="C4" s="212"/>
      <c r="D4" s="212"/>
      <c r="E4" s="212"/>
      <c r="F4" s="213"/>
      <c r="G4" s="240">
        <f>G3-B3</f>
        <v>492836.92099999997</v>
      </c>
      <c r="H4" s="195">
        <f>G3-H3</f>
        <v>-42711.079000000027</v>
      </c>
      <c r="I4" s="31">
        <f>31+29+31</f>
        <v>91</v>
      </c>
      <c r="J4" s="31"/>
      <c r="K4" s="31"/>
      <c r="L4" s="31"/>
      <c r="M4" s="31"/>
      <c r="N4" s="31"/>
      <c r="O4" s="31"/>
      <c r="P4" s="31"/>
      <c r="Q4" s="31"/>
    </row>
    <row r="5" spans="1:17" hidden="1">
      <c r="A5" s="209"/>
      <c r="B5" s="212"/>
      <c r="C5" s="212"/>
      <c r="D5" s="212"/>
      <c r="E5" s="212"/>
      <c r="F5" s="213"/>
      <c r="G5" s="209" t="s">
        <v>14</v>
      </c>
      <c r="H5" s="196" t="s">
        <v>25</v>
      </c>
      <c r="I5" s="31"/>
      <c r="J5" s="31"/>
      <c r="K5" s="31" t="s">
        <v>30</v>
      </c>
      <c r="L5" s="32">
        <f>L2+L3</f>
        <v>-4505463.2250338485</v>
      </c>
      <c r="M5" s="31"/>
      <c r="N5" s="31"/>
      <c r="O5" s="31"/>
      <c r="P5" s="31"/>
      <c r="Q5" s="31"/>
    </row>
    <row r="6" spans="1:17" ht="47.25" hidden="1">
      <c r="A6" s="209"/>
      <c r="B6" s="205" t="s">
        <v>21</v>
      </c>
      <c r="C6" s="241" t="s">
        <v>15</v>
      </c>
      <c r="D6" s="241" t="s">
        <v>23</v>
      </c>
      <c r="E6" s="241" t="s">
        <v>24</v>
      </c>
      <c r="F6" s="242" t="s">
        <v>32</v>
      </c>
      <c r="G6" s="243" t="s">
        <v>22</v>
      </c>
      <c r="H6" s="196" t="s">
        <v>25</v>
      </c>
      <c r="I6" s="31"/>
      <c r="J6" s="31"/>
      <c r="K6" s="31"/>
      <c r="L6" s="31"/>
      <c r="M6" s="31"/>
      <c r="N6" s="31"/>
      <c r="O6" s="31"/>
      <c r="P6" s="31"/>
      <c r="Q6" s="31"/>
    </row>
    <row r="7" spans="1:17" ht="20.25">
      <c r="A7" s="209" t="s">
        <v>0</v>
      </c>
      <c r="B7" s="238"/>
      <c r="C7" s="4">
        <v>445196.07799999998</v>
      </c>
      <c r="D7" s="4"/>
      <c r="E7" s="212">
        <v>55249.154000000002</v>
      </c>
      <c r="F7" s="244">
        <f>H7-C7-D7-E7</f>
        <v>22213.768000000018</v>
      </c>
      <c r="G7" s="221">
        <f>C7+D7+E7</f>
        <v>500445.23199999996</v>
      </c>
      <c r="H7" s="50">
        <v>522659</v>
      </c>
      <c r="I7" s="31"/>
      <c r="J7" s="31"/>
      <c r="K7" s="31"/>
      <c r="L7" s="31"/>
      <c r="M7" s="31"/>
      <c r="N7" s="31"/>
      <c r="O7" s="31"/>
      <c r="P7" s="31"/>
      <c r="Q7" s="31"/>
    </row>
    <row r="8" spans="1:17" ht="18" hidden="1">
      <c r="A8" s="209"/>
      <c r="B8" s="212"/>
      <c r="C8" s="212"/>
      <c r="D8" s="212"/>
      <c r="E8" s="212"/>
      <c r="F8" s="213"/>
      <c r="G8" s="240">
        <f>G7-B7</f>
        <v>500445.23199999996</v>
      </c>
      <c r="H8" s="195">
        <f>G7-H7</f>
        <v>-22213.76800000004</v>
      </c>
      <c r="I8" s="31"/>
      <c r="J8" s="31"/>
      <c r="K8" s="31"/>
      <c r="L8" s="31"/>
      <c r="M8" s="31"/>
      <c r="N8" s="31"/>
      <c r="O8" s="31"/>
      <c r="P8" s="31"/>
      <c r="Q8" s="31"/>
    </row>
    <row r="9" spans="1:17" hidden="1">
      <c r="A9" s="209"/>
      <c r="B9" s="212"/>
      <c r="C9" s="212"/>
      <c r="D9" s="212"/>
      <c r="E9" s="212"/>
      <c r="F9" s="213"/>
      <c r="G9" s="209" t="s">
        <v>14</v>
      </c>
      <c r="H9" s="196" t="s">
        <v>25</v>
      </c>
      <c r="I9" s="31"/>
      <c r="J9" s="31"/>
      <c r="K9" s="31"/>
      <c r="L9" s="31"/>
      <c r="M9" s="31"/>
      <c r="N9" s="31"/>
      <c r="O9" s="31"/>
      <c r="P9" s="31"/>
      <c r="Q9" s="31"/>
    </row>
    <row r="10" spans="1:17" hidden="1">
      <c r="A10" s="209"/>
      <c r="B10" s="212"/>
      <c r="C10" s="212"/>
      <c r="D10" s="212"/>
      <c r="E10" s="212"/>
      <c r="F10" s="213"/>
      <c r="G10" s="209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47.25" hidden="1">
      <c r="A11" s="209"/>
      <c r="B11" s="205" t="s">
        <v>21</v>
      </c>
      <c r="C11" s="241" t="s">
        <v>15</v>
      </c>
      <c r="D11" s="241" t="s">
        <v>23</v>
      </c>
      <c r="E11" s="241" t="s">
        <v>24</v>
      </c>
      <c r="F11" s="242" t="s">
        <v>32</v>
      </c>
      <c r="G11" s="243" t="s">
        <v>22</v>
      </c>
      <c r="H11" s="196" t="s">
        <v>25</v>
      </c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20.25">
      <c r="A12" s="209" t="s">
        <v>1</v>
      </c>
      <c r="B12" s="238"/>
      <c r="C12" s="4">
        <v>476188.32699999999</v>
      </c>
      <c r="D12" s="4"/>
      <c r="E12" s="209">
        <v>58854.737000000001</v>
      </c>
      <c r="F12" s="244">
        <f>H12-C12-D12-E12</f>
        <v>22275.936000000009</v>
      </c>
      <c r="G12" s="221">
        <f>C12+D12+E12</f>
        <v>535043.06400000001</v>
      </c>
      <c r="H12" s="50">
        <v>557319</v>
      </c>
      <c r="I12" s="31"/>
      <c r="J12" s="31"/>
      <c r="K12" s="31"/>
      <c r="L12" s="31"/>
      <c r="M12" s="32"/>
      <c r="N12" s="32"/>
      <c r="O12" s="31"/>
      <c r="P12" s="113"/>
      <c r="Q12" s="113"/>
    </row>
    <row r="13" spans="1:17" ht="18" hidden="1">
      <c r="A13" s="209"/>
      <c r="B13" s="212"/>
      <c r="C13" s="212"/>
      <c r="D13" s="212"/>
      <c r="E13" s="212"/>
      <c r="F13" s="213"/>
      <c r="G13" s="240">
        <f>G12-B12</f>
        <v>535043.06400000001</v>
      </c>
      <c r="H13" s="195">
        <f>G12-H12</f>
        <v>-22275.935999999987</v>
      </c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6.5" hidden="1" thickBot="1">
      <c r="A14" s="209"/>
      <c r="B14" s="218"/>
      <c r="C14" s="218"/>
      <c r="D14" s="218"/>
      <c r="E14" s="218"/>
      <c r="F14" s="219"/>
      <c r="G14" s="209" t="s">
        <v>14</v>
      </c>
      <c r="H14" s="197" t="s">
        <v>25</v>
      </c>
      <c r="I14" s="29">
        <f>H4+H8+H13</f>
        <v>-87200.783000000054</v>
      </c>
      <c r="J14" s="114">
        <v>51.58</v>
      </c>
      <c r="K14" s="29">
        <f>L5</f>
        <v>-4505463.2250338485</v>
      </c>
      <c r="L14" s="30">
        <v>1.1200000000000001</v>
      </c>
      <c r="M14" s="29">
        <f>K14*L14</f>
        <v>-5046118.8120379113</v>
      </c>
      <c r="N14" s="29">
        <f>M14-K14</f>
        <v>-540655.58700406272</v>
      </c>
      <c r="O14" s="30">
        <v>0.2</v>
      </c>
      <c r="P14" s="29">
        <f>K14*O14</f>
        <v>-901092.6450067698</v>
      </c>
      <c r="Q14" s="29">
        <f>N14+P14</f>
        <v>-1441748.2320108325</v>
      </c>
    </row>
    <row r="15" spans="1:17" hidden="1">
      <c r="A15" s="209"/>
      <c r="B15" s="212"/>
      <c r="C15" s="212"/>
      <c r="D15" s="212"/>
      <c r="E15" s="212"/>
      <c r="F15" s="213"/>
      <c r="G15" s="209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47.25" hidden="1">
      <c r="A16" s="209"/>
      <c r="B16" s="205" t="s">
        <v>21</v>
      </c>
      <c r="C16" s="241" t="s">
        <v>15</v>
      </c>
      <c r="D16" s="241" t="s">
        <v>23</v>
      </c>
      <c r="E16" s="241" t="s">
        <v>24</v>
      </c>
      <c r="F16" s="242" t="s">
        <v>32</v>
      </c>
      <c r="G16" s="243" t="s">
        <v>22</v>
      </c>
      <c r="H16" s="196" t="s">
        <v>25</v>
      </c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20.25">
      <c r="A17" s="209" t="s">
        <v>2</v>
      </c>
      <c r="B17" s="238"/>
      <c r="C17" s="4">
        <v>456064.36900000001</v>
      </c>
      <c r="D17" s="245"/>
      <c r="E17" s="209">
        <v>56597.915999999997</v>
      </c>
      <c r="F17" s="244">
        <f>H17-C17-D17-E17</f>
        <v>26811.714999999997</v>
      </c>
      <c r="G17" s="221">
        <f>C17+D17+E17</f>
        <v>512662.28500000003</v>
      </c>
      <c r="H17" s="50">
        <v>539474</v>
      </c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8" hidden="1">
      <c r="A18" s="209"/>
      <c r="B18" s="212"/>
      <c r="C18" s="209"/>
      <c r="D18" s="212"/>
      <c r="E18" s="209"/>
      <c r="F18" s="213"/>
      <c r="G18" s="240">
        <f>G17-B17</f>
        <v>512662.28500000003</v>
      </c>
      <c r="H18" s="195">
        <f>G17-H17</f>
        <v>-26811.714999999967</v>
      </c>
      <c r="I18" s="31"/>
      <c r="J18" s="31"/>
      <c r="K18" s="31"/>
      <c r="L18" s="31"/>
      <c r="M18" s="31"/>
      <c r="N18" s="31"/>
      <c r="O18" s="31"/>
      <c r="P18" s="31"/>
      <c r="Q18" s="31"/>
    </row>
    <row r="19" spans="1:17" hidden="1">
      <c r="A19" s="209"/>
      <c r="B19" s="212"/>
      <c r="C19" s="209"/>
      <c r="D19" s="212"/>
      <c r="E19" s="209"/>
      <c r="F19" s="213"/>
      <c r="G19" s="209" t="s">
        <v>14</v>
      </c>
      <c r="H19" s="196" t="s">
        <v>25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 hidden="1">
      <c r="A20" s="209"/>
      <c r="B20" s="212"/>
      <c r="C20" s="209"/>
      <c r="D20" s="212"/>
      <c r="E20" s="209"/>
      <c r="F20" s="213"/>
      <c r="G20" s="209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47.25" hidden="1">
      <c r="A21" s="209"/>
      <c r="B21" s="205" t="s">
        <v>21</v>
      </c>
      <c r="C21" s="241" t="s">
        <v>15</v>
      </c>
      <c r="D21" s="246" t="s">
        <v>23</v>
      </c>
      <c r="E21" s="241" t="s">
        <v>24</v>
      </c>
      <c r="F21" s="247" t="s">
        <v>32</v>
      </c>
      <c r="G21" s="243" t="s">
        <v>22</v>
      </c>
      <c r="H21" s="196" t="s">
        <v>25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20.25">
      <c r="A22" s="209" t="s">
        <v>3</v>
      </c>
      <c r="B22" s="238"/>
      <c r="C22" s="4">
        <v>477323.02600000001</v>
      </c>
      <c r="D22" s="245"/>
      <c r="E22" s="209">
        <v>58994.981</v>
      </c>
      <c r="F22" s="244">
        <f>H22-C22-D22-E22</f>
        <v>-78347.007000000012</v>
      </c>
      <c r="G22" s="221">
        <f>C22+D22+E22</f>
        <v>536318.00699999998</v>
      </c>
      <c r="H22" s="50">
        <v>457971</v>
      </c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8" hidden="1">
      <c r="A23" s="209"/>
      <c r="B23" s="212"/>
      <c r="C23" s="212"/>
      <c r="D23" s="212"/>
      <c r="E23" s="212"/>
      <c r="F23" s="213"/>
      <c r="G23" s="248">
        <f>G22-B22</f>
        <v>536318.00699999998</v>
      </c>
      <c r="H23" s="56">
        <f>G22-H22</f>
        <v>78347.006999999983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7" hidden="1">
      <c r="A24" s="209"/>
      <c r="B24" s="212"/>
      <c r="C24" s="212"/>
      <c r="D24" s="212"/>
      <c r="E24" s="212"/>
      <c r="F24" s="213"/>
      <c r="G24" s="214" t="s">
        <v>14</v>
      </c>
      <c r="H24" s="7" t="s">
        <v>25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17" hidden="1">
      <c r="A25" s="209"/>
      <c r="B25" s="212"/>
      <c r="C25" s="212"/>
      <c r="D25" s="212"/>
      <c r="E25" s="212"/>
      <c r="F25" s="213"/>
      <c r="G25" s="212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47.25" hidden="1">
      <c r="A26" s="209"/>
      <c r="B26" s="205" t="s">
        <v>21</v>
      </c>
      <c r="C26" s="215" t="s">
        <v>15</v>
      </c>
      <c r="D26" s="215" t="s">
        <v>23</v>
      </c>
      <c r="E26" s="215" t="s">
        <v>24</v>
      </c>
      <c r="F26" s="216" t="s">
        <v>32</v>
      </c>
      <c r="G26" s="217" t="s">
        <v>22</v>
      </c>
      <c r="H26" s="7" t="s">
        <v>25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20.25">
      <c r="A27" s="209" t="s">
        <v>4</v>
      </c>
      <c r="B27" s="249"/>
      <c r="C27" s="4">
        <v>467080.43300000002</v>
      </c>
      <c r="D27" s="4"/>
      <c r="E27" s="209">
        <v>57434.370999999999</v>
      </c>
      <c r="F27" s="211">
        <f>H27-C27-D27-E27</f>
        <v>-120124.80400000002</v>
      </c>
      <c r="G27" s="221">
        <f>C27+D27+E27</f>
        <v>524514.804</v>
      </c>
      <c r="H27" s="50">
        <v>404390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8" hidden="1">
      <c r="A28" s="209"/>
      <c r="B28" s="212"/>
      <c r="C28" s="212"/>
      <c r="D28" s="212"/>
      <c r="E28" s="212"/>
      <c r="F28" s="213"/>
      <c r="G28" s="222">
        <f>G27-B27</f>
        <v>524514.804</v>
      </c>
      <c r="H28" s="56">
        <f>G27-H27</f>
        <v>120124.804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6.5" hidden="1" thickBot="1">
      <c r="A29" s="209"/>
      <c r="B29" s="218"/>
      <c r="C29" s="218"/>
      <c r="D29" s="218"/>
      <c r="E29" s="218"/>
      <c r="F29" s="219"/>
      <c r="G29" s="220" t="s">
        <v>14</v>
      </c>
      <c r="H29" s="21" t="s">
        <v>25</v>
      </c>
      <c r="I29" s="29">
        <f>H18+H23+H28</f>
        <v>171660.09600000002</v>
      </c>
      <c r="J29" s="30">
        <v>51.78</v>
      </c>
      <c r="K29" s="29">
        <f>I29*J29</f>
        <v>8888559.7708800007</v>
      </c>
      <c r="L29" s="30">
        <v>1.1200000000000001</v>
      </c>
      <c r="M29" s="29">
        <f>K29*L29</f>
        <v>9955186.943385601</v>
      </c>
      <c r="N29" s="29">
        <f>M29-K29</f>
        <v>1066627.1725056004</v>
      </c>
      <c r="O29" s="30">
        <v>0.2</v>
      </c>
      <c r="P29" s="29">
        <f>K29*O29</f>
        <v>1777711.9541760003</v>
      </c>
      <c r="Q29" s="29">
        <f>N29+P29</f>
        <v>2844339.1266816007</v>
      </c>
    </row>
    <row r="30" spans="1:17" hidden="1">
      <c r="A30" s="209"/>
      <c r="B30" s="212"/>
      <c r="C30" s="212"/>
      <c r="D30" s="212"/>
      <c r="E30" s="212"/>
      <c r="F30" s="213"/>
      <c r="G30" s="212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47.25" hidden="1">
      <c r="A31" s="209"/>
      <c r="B31" s="205" t="s">
        <v>21</v>
      </c>
      <c r="C31" s="215" t="s">
        <v>15</v>
      </c>
      <c r="D31" s="215" t="s">
        <v>23</v>
      </c>
      <c r="E31" s="215" t="s">
        <v>24</v>
      </c>
      <c r="F31" s="216" t="s">
        <v>32</v>
      </c>
      <c r="G31" s="217" t="s">
        <v>22</v>
      </c>
      <c r="H31" s="7" t="s">
        <v>25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20.25">
      <c r="A32" s="209" t="s">
        <v>6</v>
      </c>
      <c r="B32" s="249"/>
      <c r="C32" s="4">
        <v>452934.49800000002</v>
      </c>
      <c r="D32" s="4"/>
      <c r="E32" s="209">
        <v>55409.495000000003</v>
      </c>
      <c r="F32" s="211">
        <f>H32-C32-D32-E32</f>
        <v>20182.006999999976</v>
      </c>
      <c r="G32" s="221">
        <f>C32+D32+E32</f>
        <v>508343.99300000002</v>
      </c>
      <c r="H32" s="50">
        <v>528526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8" hidden="1">
      <c r="A33" s="209"/>
      <c r="B33" s="212"/>
      <c r="C33" s="212"/>
      <c r="D33" s="212"/>
      <c r="E33" s="212"/>
      <c r="F33" s="213"/>
      <c r="G33" s="222">
        <f>G32-B32</f>
        <v>508343.99300000002</v>
      </c>
      <c r="H33" s="56">
        <f>G32-H32</f>
        <v>-20182.006999999983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17" hidden="1">
      <c r="A34" s="209"/>
      <c r="B34" s="212"/>
      <c r="C34" s="212"/>
      <c r="D34" s="212"/>
      <c r="E34" s="212"/>
      <c r="F34" s="213"/>
      <c r="G34" s="214" t="s">
        <v>14</v>
      </c>
      <c r="H34" s="7" t="s">
        <v>25</v>
      </c>
      <c r="I34" s="31"/>
      <c r="J34" s="31"/>
      <c r="K34" s="31"/>
      <c r="L34" s="31"/>
      <c r="M34" s="31"/>
      <c r="N34" s="31"/>
      <c r="O34" s="31"/>
      <c r="P34" s="31"/>
      <c r="Q34" s="31"/>
    </row>
    <row r="35" spans="1:17" hidden="1">
      <c r="A35" s="209"/>
      <c r="B35" s="212"/>
      <c r="C35" s="212"/>
      <c r="D35" s="212"/>
      <c r="E35" s="212"/>
      <c r="F35" s="213"/>
      <c r="G35" s="212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47.25" hidden="1">
      <c r="A36" s="209"/>
      <c r="B36" s="205" t="s">
        <v>21</v>
      </c>
      <c r="C36" s="215" t="s">
        <v>15</v>
      </c>
      <c r="D36" s="215" t="s">
        <v>23</v>
      </c>
      <c r="E36" s="215" t="s">
        <v>24</v>
      </c>
      <c r="F36" s="242" t="s">
        <v>32</v>
      </c>
      <c r="G36" s="250" t="s">
        <v>22</v>
      </c>
      <c r="H36" s="7" t="s">
        <v>25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20.25">
      <c r="A37" s="209" t="s">
        <v>7</v>
      </c>
      <c r="B37" s="249"/>
      <c r="C37" s="4">
        <v>499448.40299999999</v>
      </c>
      <c r="D37" s="4"/>
      <c r="E37" s="209">
        <v>61099.749000000003</v>
      </c>
      <c r="F37" s="244">
        <f>H37-C37-D37-E37</f>
        <v>44894.848000000005</v>
      </c>
      <c r="G37" s="221">
        <f>C37+D37+E37</f>
        <v>560548.152</v>
      </c>
      <c r="H37" s="50">
        <v>605443</v>
      </c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8" hidden="1">
      <c r="A38" s="209"/>
      <c r="B38" s="212"/>
      <c r="C38" s="212"/>
      <c r="D38" s="212"/>
      <c r="E38" s="212"/>
      <c r="F38" s="213"/>
      <c r="G38" s="240">
        <f>G37-B37</f>
        <v>560548.152</v>
      </c>
      <c r="H38" s="195">
        <f>G37-H37</f>
        <v>-44894.847999999998</v>
      </c>
      <c r="I38" s="31"/>
      <c r="J38" s="31"/>
      <c r="K38" s="31"/>
      <c r="L38" s="31"/>
      <c r="M38" s="31"/>
      <c r="N38" s="31"/>
      <c r="O38" s="31"/>
      <c r="P38" s="31"/>
      <c r="Q38" s="31"/>
    </row>
    <row r="39" spans="1:17" hidden="1">
      <c r="A39" s="209"/>
      <c r="B39" s="212"/>
      <c r="C39" s="212"/>
      <c r="D39" s="212"/>
      <c r="E39" s="212"/>
      <c r="F39" s="213"/>
      <c r="G39" s="209" t="s">
        <v>14</v>
      </c>
      <c r="H39" s="196" t="s">
        <v>25</v>
      </c>
      <c r="I39" s="31"/>
      <c r="J39" s="31"/>
      <c r="K39" s="31"/>
      <c r="L39" s="31"/>
      <c r="M39" s="31"/>
      <c r="N39" s="31"/>
      <c r="O39" s="31"/>
      <c r="P39" s="31"/>
      <c r="Q39" s="31"/>
    </row>
    <row r="40" spans="1:17" hidden="1">
      <c r="A40" s="209"/>
      <c r="B40" s="212"/>
      <c r="C40" s="212"/>
      <c r="D40" s="212"/>
      <c r="E40" s="212"/>
      <c r="F40" s="213"/>
      <c r="G40" s="209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47.25" hidden="1">
      <c r="A41" s="209"/>
      <c r="B41" s="205" t="s">
        <v>21</v>
      </c>
      <c r="C41" s="215" t="s">
        <v>15</v>
      </c>
      <c r="D41" s="215" t="s">
        <v>23</v>
      </c>
      <c r="E41" s="215" t="s">
        <v>24</v>
      </c>
      <c r="F41" s="242" t="s">
        <v>32</v>
      </c>
      <c r="G41" s="243" t="s">
        <v>22</v>
      </c>
      <c r="H41" s="196" t="s">
        <v>25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0.25">
      <c r="A42" s="209" t="s">
        <v>8</v>
      </c>
      <c r="B42" s="249"/>
      <c r="C42" s="4">
        <v>462627.68199999997</v>
      </c>
      <c r="D42" s="4"/>
      <c r="E42" s="209">
        <v>57697.985999999997</v>
      </c>
      <c r="F42" s="244">
        <f>H42-C42-D42-E42</f>
        <v>32449.332000000031</v>
      </c>
      <c r="G42" s="221">
        <f>C42+D42+E42</f>
        <v>520325.66799999995</v>
      </c>
      <c r="H42" s="50">
        <v>552775</v>
      </c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8" hidden="1">
      <c r="A43" s="209"/>
      <c r="B43" s="212"/>
      <c r="C43" s="212"/>
      <c r="D43" s="212"/>
      <c r="E43" s="212"/>
      <c r="F43" s="213"/>
      <c r="G43" s="248">
        <f>G42-B42</f>
        <v>520325.66799999995</v>
      </c>
      <c r="H43" s="56">
        <f>G42-H42</f>
        <v>-32449.332000000053</v>
      </c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6.5" hidden="1" thickBot="1">
      <c r="A44" s="209"/>
      <c r="B44" s="218"/>
      <c r="C44" s="218"/>
      <c r="D44" s="218"/>
      <c r="E44" s="218"/>
      <c r="F44" s="219"/>
      <c r="G44" s="220" t="s">
        <v>14</v>
      </c>
      <c r="H44" s="21" t="s">
        <v>25</v>
      </c>
      <c r="I44" s="29">
        <f>H33+H38+H43</f>
        <v>-97526.187000000034</v>
      </c>
      <c r="J44" s="30">
        <v>51.78</v>
      </c>
      <c r="K44" s="29">
        <f>I44*J44</f>
        <v>-5049905.9628600022</v>
      </c>
      <c r="L44" s="30">
        <v>1.1200000000000001</v>
      </c>
      <c r="M44" s="29">
        <f>K44*L44</f>
        <v>-5655894.6784032034</v>
      </c>
      <c r="N44" s="29">
        <f>M44-K44</f>
        <v>-605988.71554320119</v>
      </c>
      <c r="O44" s="30">
        <v>0.2</v>
      </c>
      <c r="P44" s="29">
        <f>K44*O44</f>
        <v>-1009981.1925720004</v>
      </c>
      <c r="Q44" s="29">
        <f>N44+P44</f>
        <v>-1615969.9081152016</v>
      </c>
    </row>
    <row r="45" spans="1:17" hidden="1">
      <c r="A45" s="209"/>
      <c r="B45" s="212"/>
      <c r="C45" s="212"/>
      <c r="D45" s="212"/>
      <c r="E45" s="212"/>
      <c r="F45" s="213"/>
      <c r="G45" s="212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47.25" hidden="1">
      <c r="A46" s="209"/>
      <c r="B46" s="205" t="s">
        <v>21</v>
      </c>
      <c r="C46" s="215" t="s">
        <v>15</v>
      </c>
      <c r="D46" s="215" t="s">
        <v>23</v>
      </c>
      <c r="E46" s="215" t="s">
        <v>24</v>
      </c>
      <c r="F46" s="216" t="s">
        <v>32</v>
      </c>
      <c r="G46" s="217" t="s">
        <v>22</v>
      </c>
      <c r="H46" s="7" t="s">
        <v>25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20.25">
      <c r="A47" s="209" t="s">
        <v>9</v>
      </c>
      <c r="B47" s="249"/>
      <c r="C47" s="4">
        <v>374387.52600000001</v>
      </c>
      <c r="D47" s="4"/>
      <c r="E47" s="209">
        <v>46036.421999999999</v>
      </c>
      <c r="F47" s="211">
        <f>H47-C47-D47-E47</f>
        <v>56648.051999999989</v>
      </c>
      <c r="G47" s="221">
        <f>C47+D47+E47</f>
        <v>420423.94800000003</v>
      </c>
      <c r="H47" s="50">
        <v>477072</v>
      </c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8" hidden="1">
      <c r="A48" s="209"/>
      <c r="B48" s="212"/>
      <c r="C48" s="212"/>
      <c r="D48" s="212"/>
      <c r="E48" s="212"/>
      <c r="F48" s="213"/>
      <c r="G48" s="222">
        <f>G47-B47</f>
        <v>420423.94800000003</v>
      </c>
      <c r="H48" s="56">
        <f>G47-H47</f>
        <v>-56648.051999999967</v>
      </c>
      <c r="I48" s="31"/>
      <c r="J48" s="31"/>
      <c r="K48" s="31"/>
      <c r="L48" s="31"/>
      <c r="M48" s="31"/>
      <c r="N48" s="31"/>
      <c r="O48" s="31"/>
      <c r="P48" s="31"/>
      <c r="Q48" s="31"/>
    </row>
    <row r="49" spans="1:18" hidden="1">
      <c r="A49" s="209"/>
      <c r="B49" s="212"/>
      <c r="C49" s="212"/>
      <c r="D49" s="212"/>
      <c r="E49" s="212"/>
      <c r="F49" s="213"/>
      <c r="G49" s="214" t="s">
        <v>14</v>
      </c>
      <c r="H49" s="7" t="s">
        <v>25</v>
      </c>
      <c r="I49" s="31"/>
      <c r="J49" s="31"/>
      <c r="K49" s="31"/>
      <c r="L49" s="31"/>
      <c r="M49" s="31"/>
      <c r="N49" s="31"/>
      <c r="O49" s="31"/>
      <c r="P49" s="31"/>
      <c r="Q49" s="31"/>
    </row>
    <row r="50" spans="1:18" hidden="1">
      <c r="A50" s="209"/>
      <c r="B50" s="212"/>
      <c r="C50" s="212"/>
      <c r="D50" s="212"/>
      <c r="E50" s="212"/>
      <c r="F50" s="213"/>
      <c r="G50" s="212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8" ht="47.25" hidden="1">
      <c r="A51" s="209"/>
      <c r="B51" s="205" t="s">
        <v>21</v>
      </c>
      <c r="C51" s="215" t="s">
        <v>15</v>
      </c>
      <c r="D51" s="215" t="s">
        <v>23</v>
      </c>
      <c r="E51" s="215" t="s">
        <v>24</v>
      </c>
      <c r="F51" s="216" t="s">
        <v>32</v>
      </c>
      <c r="G51" s="217" t="s">
        <v>22</v>
      </c>
      <c r="H51" s="7" t="s">
        <v>25</v>
      </c>
      <c r="I51" s="31"/>
      <c r="J51" s="31"/>
      <c r="K51" s="31"/>
      <c r="L51" s="31"/>
      <c r="M51" s="31"/>
      <c r="N51" s="31"/>
      <c r="O51" s="31"/>
      <c r="P51" s="31"/>
      <c r="Q51" s="31"/>
    </row>
    <row r="52" spans="1:18" ht="20.25">
      <c r="A52" s="209" t="s">
        <v>10</v>
      </c>
      <c r="B52" s="249"/>
      <c r="C52" s="4">
        <v>400522.63099999999</v>
      </c>
      <c r="D52" s="4"/>
      <c r="E52" s="209">
        <v>48997.718000000001</v>
      </c>
      <c r="F52" s="211">
        <f>H52-C52-D52-E52</f>
        <v>40192.651000000005</v>
      </c>
      <c r="G52" s="221">
        <f>C52+D52+E52</f>
        <v>449520.34899999999</v>
      </c>
      <c r="H52" s="50">
        <v>489713</v>
      </c>
      <c r="I52" s="31"/>
      <c r="J52" s="31"/>
      <c r="K52" s="31"/>
      <c r="L52" s="31"/>
      <c r="M52" s="31"/>
      <c r="N52" s="31"/>
      <c r="O52" s="31"/>
      <c r="P52" s="31"/>
      <c r="Q52" s="31"/>
    </row>
    <row r="53" spans="1:18" ht="18" hidden="1">
      <c r="A53" s="209"/>
      <c r="B53" s="212"/>
      <c r="C53" s="212"/>
      <c r="D53" s="212"/>
      <c r="E53" s="212"/>
      <c r="F53" s="213"/>
      <c r="G53" s="222">
        <f>G52-B52</f>
        <v>449520.34899999999</v>
      </c>
      <c r="H53" s="56">
        <f>G52-H52</f>
        <v>-40192.651000000013</v>
      </c>
      <c r="I53" s="31"/>
      <c r="J53" s="31"/>
      <c r="K53" s="31"/>
      <c r="L53" s="31"/>
      <c r="M53" s="31"/>
      <c r="N53" s="31"/>
      <c r="O53" s="31"/>
      <c r="P53" s="31"/>
      <c r="Q53" s="31"/>
    </row>
    <row r="54" spans="1:18" hidden="1">
      <c r="A54" s="209"/>
      <c r="B54" s="212"/>
      <c r="C54" s="212"/>
      <c r="D54" s="212"/>
      <c r="E54" s="212"/>
      <c r="F54" s="213"/>
      <c r="G54" s="214" t="s">
        <v>14</v>
      </c>
      <c r="H54" s="7" t="s">
        <v>25</v>
      </c>
      <c r="I54" s="31"/>
      <c r="J54" s="31"/>
      <c r="K54" s="31"/>
      <c r="L54" s="31"/>
      <c r="M54" s="31"/>
      <c r="N54" s="31"/>
      <c r="O54" s="31"/>
      <c r="P54" s="31"/>
      <c r="Q54" s="31"/>
    </row>
    <row r="55" spans="1:18" hidden="1">
      <c r="A55" s="209"/>
      <c r="B55" s="212"/>
      <c r="C55" s="212"/>
      <c r="D55" s="212"/>
      <c r="E55" s="212"/>
      <c r="F55" s="213"/>
      <c r="G55" s="212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8" ht="47.25" hidden="1">
      <c r="A56" s="209"/>
      <c r="B56" s="205" t="s">
        <v>21</v>
      </c>
      <c r="C56" s="215" t="s">
        <v>15</v>
      </c>
      <c r="D56" s="215" t="s">
        <v>23</v>
      </c>
      <c r="E56" s="215" t="s">
        <v>24</v>
      </c>
      <c r="F56" s="216" t="s">
        <v>32</v>
      </c>
      <c r="G56" s="217" t="s">
        <v>22</v>
      </c>
      <c r="H56" s="7" t="s">
        <v>25</v>
      </c>
      <c r="I56" s="31"/>
      <c r="J56" s="31"/>
      <c r="K56" s="31"/>
      <c r="L56" s="31"/>
      <c r="M56" s="31"/>
      <c r="N56" s="31"/>
      <c r="O56" s="31"/>
      <c r="P56" s="31"/>
      <c r="Q56" s="31"/>
    </row>
    <row r="57" spans="1:18" ht="21" thickBot="1">
      <c r="A57" s="209" t="s">
        <v>11</v>
      </c>
      <c r="B57" s="249"/>
      <c r="C57" s="4">
        <v>408913.23100000003</v>
      </c>
      <c r="D57" s="4"/>
      <c r="E57" s="209">
        <v>50539.838000000003</v>
      </c>
      <c r="F57" s="211">
        <f>H57-C57-D57-E57</f>
        <v>50168.930999999968</v>
      </c>
      <c r="G57" s="221">
        <f>C57+D57+E57</f>
        <v>459453.06900000002</v>
      </c>
      <c r="H57" s="50">
        <v>509622</v>
      </c>
      <c r="I57" s="31"/>
      <c r="J57" s="31"/>
      <c r="K57" s="31"/>
      <c r="L57" s="31"/>
      <c r="M57" s="31"/>
      <c r="N57" s="31"/>
      <c r="O57" s="31"/>
      <c r="P57" s="31"/>
      <c r="Q57" s="31"/>
    </row>
    <row r="58" spans="1:18" ht="18.75" hidden="1" thickBot="1">
      <c r="A58" s="30"/>
      <c r="B58" s="30"/>
      <c r="C58" s="30"/>
      <c r="D58" s="30"/>
      <c r="E58" s="30"/>
      <c r="F58" s="58"/>
      <c r="G58" s="198">
        <f>G57-B57</f>
        <v>459453.06900000002</v>
      </c>
      <c r="H58" s="115">
        <f>G57-H57</f>
        <v>-50168.930999999982</v>
      </c>
      <c r="I58" s="29">
        <f>H48+H53+H58</f>
        <v>-147009.63399999996</v>
      </c>
      <c r="J58" s="30">
        <v>51.78</v>
      </c>
      <c r="K58" s="29">
        <f>I58*J58</f>
        <v>-7612158.8485199986</v>
      </c>
      <c r="L58" s="30">
        <v>1.1200000000000001</v>
      </c>
      <c r="M58" s="29">
        <f>K58*L58</f>
        <v>-8525617.910342399</v>
      </c>
      <c r="N58" s="29">
        <f>M58-K58</f>
        <v>-913459.06182240043</v>
      </c>
      <c r="O58" s="30">
        <v>0.2</v>
      </c>
      <c r="P58" s="29">
        <f>K58*O58</f>
        <v>-1522431.7697039999</v>
      </c>
      <c r="Q58" s="29">
        <f>N58+P58</f>
        <v>-2435890.8315264005</v>
      </c>
      <c r="R58" s="17"/>
    </row>
    <row r="59" spans="1:18" hidden="1">
      <c r="A59" s="31"/>
      <c r="B59" s="31"/>
      <c r="C59" s="31"/>
      <c r="D59" s="31"/>
      <c r="E59" s="31"/>
      <c r="F59" s="54"/>
      <c r="G59" s="228" t="s">
        <v>51</v>
      </c>
      <c r="H59" s="16" t="s">
        <v>25</v>
      </c>
      <c r="I59" s="31"/>
      <c r="J59" s="31"/>
      <c r="K59" s="31"/>
      <c r="L59" s="31"/>
      <c r="M59" s="31"/>
      <c r="N59" s="31"/>
      <c r="O59" s="31"/>
      <c r="P59" s="31"/>
      <c r="Q59" s="31"/>
    </row>
    <row r="60" spans="1:18" ht="16.5" thickBot="1">
      <c r="A60" s="251" t="s">
        <v>54</v>
      </c>
      <c r="B60" s="252"/>
      <c r="C60" s="252"/>
      <c r="D60" s="229"/>
      <c r="E60" s="229"/>
      <c r="F60" s="230"/>
      <c r="G60" s="231">
        <f>G3+G7+G12+G17+G22+G27+G32+G37+G42+G47+G52+G57</f>
        <v>6020435.4919999996</v>
      </c>
      <c r="H60" s="116">
        <f>H3+H7+H12+H17+H22+H27+H32+H37+H42+H47+H52+H57</f>
        <v>6180512</v>
      </c>
      <c r="I60" s="32">
        <f>I14+I29+I44+I58</f>
        <v>-160076.50800000003</v>
      </c>
      <c r="J60" s="31"/>
      <c r="K60" s="32">
        <f>K14+K29+K44+K58</f>
        <v>-8278968.2655338487</v>
      </c>
      <c r="L60" s="31"/>
      <c r="M60" s="32">
        <f>M14+M29+M44+M58</f>
        <v>-9272444.4573979117</v>
      </c>
      <c r="N60" s="32">
        <f>N14+N29+N44+N58</f>
        <v>-993476.19186406396</v>
      </c>
      <c r="O60" s="31"/>
      <c r="P60" s="32">
        <f>P14+P29+P44+P58</f>
        <v>-1655793.6531067698</v>
      </c>
      <c r="Q60" s="32">
        <f>Q14+Q29+Q44+Q58</f>
        <v>-2649269.844970834</v>
      </c>
    </row>
    <row r="61" spans="1:18">
      <c r="A61" s="31"/>
      <c r="B61" s="31"/>
      <c r="C61" s="31"/>
      <c r="D61" s="31"/>
      <c r="E61" s="31"/>
      <c r="F61" s="54"/>
      <c r="G61" s="31"/>
      <c r="H61" s="31"/>
      <c r="I61" s="31"/>
      <c r="J61" s="31"/>
      <c r="K61" s="31"/>
      <c r="L61" s="31"/>
      <c r="M61" s="31"/>
      <c r="N61" s="31" t="s">
        <v>26</v>
      </c>
      <c r="O61" s="31"/>
      <c r="P61" s="31" t="s">
        <v>27</v>
      </c>
      <c r="Q61" s="3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/>
  <cols>
    <col min="1" max="1" width="8.875" customWidth="1"/>
    <col min="2" max="2" width="11.625" hidden="1" customWidth="1"/>
    <col min="3" max="3" width="15" customWidth="1"/>
    <col min="4" max="4" width="8.125" customWidth="1"/>
    <col min="5" max="5" width="12.75" customWidth="1"/>
    <col min="6" max="6" width="12.75" style="24" hidden="1" customWidth="1"/>
    <col min="7" max="7" width="15" customWidth="1"/>
    <col min="8" max="8" width="13.375" hidden="1" customWidth="1"/>
    <col min="9" max="9" width="12.75" bestFit="1" customWidth="1"/>
    <col min="11" max="11" width="15.375" bestFit="1" customWidth="1"/>
    <col min="13" max="13" width="15.375" bestFit="1" customWidth="1"/>
    <col min="14" max="14" width="14.375" bestFit="1" customWidth="1"/>
    <col min="16" max="17" width="14.375" bestFit="1" customWidth="1"/>
  </cols>
  <sheetData>
    <row r="1" spans="1:17">
      <c r="A1" s="277" t="s">
        <v>59</v>
      </c>
      <c r="B1" s="277"/>
      <c r="C1" s="277"/>
      <c r="D1" s="278"/>
      <c r="E1" s="279"/>
      <c r="F1" s="278"/>
      <c r="G1" s="279"/>
    </row>
    <row r="2" spans="1:17" ht="31.5">
      <c r="A2" s="204" t="s">
        <v>52</v>
      </c>
      <c r="B2" s="205" t="s">
        <v>21</v>
      </c>
      <c r="C2" s="206" t="s">
        <v>50</v>
      </c>
      <c r="D2" s="206" t="s">
        <v>36</v>
      </c>
      <c r="E2" s="206" t="s">
        <v>37</v>
      </c>
      <c r="F2" s="207" t="s">
        <v>32</v>
      </c>
      <c r="G2" s="208" t="s">
        <v>39</v>
      </c>
      <c r="H2" s="7" t="s">
        <v>25</v>
      </c>
    </row>
    <row r="3" spans="1:17" ht="20.25">
      <c r="A3" s="209" t="s">
        <v>5</v>
      </c>
      <c r="B3" s="210"/>
      <c r="C3" s="4">
        <v>471966.45299999998</v>
      </c>
      <c r="D3" s="4"/>
      <c r="E3" s="4">
        <v>58332.932000000001</v>
      </c>
      <c r="F3" s="211">
        <f>H3-C3-E3</f>
        <v>-15317.38499999998</v>
      </c>
      <c r="G3" s="221">
        <f>C3+D3+E3</f>
        <v>530299.38500000001</v>
      </c>
      <c r="H3" s="1">
        <v>514982</v>
      </c>
    </row>
    <row r="4" spans="1:17" ht="18" hidden="1">
      <c r="A4" s="212"/>
      <c r="B4" s="212"/>
      <c r="C4" s="212"/>
      <c r="D4" s="212"/>
      <c r="E4" s="1"/>
      <c r="F4" s="213"/>
      <c r="G4" s="222">
        <f>G3-B3</f>
        <v>530299.38500000001</v>
      </c>
      <c r="H4" s="8">
        <f>G3-H3</f>
        <v>15317.385000000009</v>
      </c>
    </row>
    <row r="5" spans="1:17" ht="30" hidden="1">
      <c r="A5" s="212"/>
      <c r="B5" s="212"/>
      <c r="C5" s="212"/>
      <c r="D5" s="212"/>
      <c r="E5" s="1"/>
      <c r="F5" s="213"/>
      <c r="G5" s="223" t="s">
        <v>14</v>
      </c>
      <c r="H5" s="7" t="s">
        <v>25</v>
      </c>
    </row>
    <row r="6" spans="1:17" ht="47.25" hidden="1">
      <c r="A6" s="212"/>
      <c r="B6" s="205" t="s">
        <v>21</v>
      </c>
      <c r="C6" s="215" t="s">
        <v>15</v>
      </c>
      <c r="D6" s="215" t="s">
        <v>23</v>
      </c>
      <c r="E6" s="227" t="s">
        <v>24</v>
      </c>
      <c r="F6" s="216" t="s">
        <v>32</v>
      </c>
      <c r="G6" s="224" t="s">
        <v>22</v>
      </c>
      <c r="H6" s="7" t="s">
        <v>25</v>
      </c>
    </row>
    <row r="7" spans="1:17" ht="20.25">
      <c r="A7" s="209" t="s">
        <v>0</v>
      </c>
      <c r="B7" s="210"/>
      <c r="C7" s="4">
        <v>419249.68400000001</v>
      </c>
      <c r="D7" s="4"/>
      <c r="E7" s="4">
        <v>51817.377</v>
      </c>
      <c r="F7" s="211">
        <f>H7-C7-E7</f>
        <v>-26220.061000000009</v>
      </c>
      <c r="G7" s="221">
        <f>C7+D7+E7</f>
        <v>471067.06099999999</v>
      </c>
      <c r="H7" s="1">
        <v>444847</v>
      </c>
    </row>
    <row r="8" spans="1:17" ht="18" hidden="1">
      <c r="A8" s="212"/>
      <c r="B8" s="212"/>
      <c r="C8" s="212"/>
      <c r="D8" s="212"/>
      <c r="E8" s="1"/>
      <c r="F8" s="213"/>
      <c r="G8" s="222">
        <f>G7-B7</f>
        <v>471067.06099999999</v>
      </c>
      <c r="H8" s="8">
        <f>G7-H7</f>
        <v>26220.060999999987</v>
      </c>
    </row>
    <row r="9" spans="1:17" ht="30" hidden="1">
      <c r="A9" s="212"/>
      <c r="B9" s="212"/>
      <c r="C9" s="212"/>
      <c r="D9" s="212"/>
      <c r="E9" s="1"/>
      <c r="F9" s="213"/>
      <c r="G9" s="223" t="s">
        <v>14</v>
      </c>
      <c r="H9" s="7" t="s">
        <v>25</v>
      </c>
    </row>
    <row r="10" spans="1:17" hidden="1">
      <c r="A10" s="212"/>
      <c r="B10" s="212"/>
      <c r="C10" s="212"/>
      <c r="D10" s="212"/>
      <c r="E10" s="1"/>
      <c r="F10" s="213"/>
      <c r="G10" s="225"/>
    </row>
    <row r="11" spans="1:17" ht="47.25" hidden="1">
      <c r="A11" s="212"/>
      <c r="B11" s="205" t="s">
        <v>21</v>
      </c>
      <c r="C11" s="215" t="s">
        <v>15</v>
      </c>
      <c r="D11" s="215" t="s">
        <v>23</v>
      </c>
      <c r="E11" s="227" t="s">
        <v>24</v>
      </c>
      <c r="F11" s="216" t="s">
        <v>32</v>
      </c>
      <c r="G11" s="224" t="s">
        <v>22</v>
      </c>
      <c r="H11" s="7" t="s">
        <v>25</v>
      </c>
    </row>
    <row r="12" spans="1:17" ht="20.25">
      <c r="A12" s="209" t="s">
        <v>1</v>
      </c>
      <c r="B12" s="210"/>
      <c r="C12" s="4">
        <v>453938.978</v>
      </c>
      <c r="D12" s="4"/>
      <c r="E12" s="4">
        <v>55532.377999999997</v>
      </c>
      <c r="F12" s="211">
        <f>H12-C12-E12</f>
        <v>-1376.3559999999998</v>
      </c>
      <c r="G12" s="221">
        <f>C12+D12+E12</f>
        <v>509471.35600000003</v>
      </c>
      <c r="H12" s="1">
        <v>508095</v>
      </c>
    </row>
    <row r="13" spans="1:17" ht="18" hidden="1">
      <c r="A13" s="212"/>
      <c r="B13" s="212"/>
      <c r="C13" s="212"/>
      <c r="D13" s="212"/>
      <c r="E13" s="1"/>
      <c r="F13" s="213"/>
      <c r="G13" s="222">
        <f>G12-B12</f>
        <v>509471.35600000003</v>
      </c>
      <c r="H13" s="8">
        <f>G12-H12</f>
        <v>1376.3560000000289</v>
      </c>
    </row>
    <row r="14" spans="1:17" ht="30.75" hidden="1" thickBot="1">
      <c r="A14" s="218"/>
      <c r="B14" s="218"/>
      <c r="C14" s="218"/>
      <c r="D14" s="218"/>
      <c r="E14" s="202"/>
      <c r="F14" s="219"/>
      <c r="G14" s="226" t="s">
        <v>14</v>
      </c>
      <c r="H14" s="21" t="s">
        <v>25</v>
      </c>
      <c r="I14" s="18">
        <f>H4+H8+H13</f>
        <v>42913.802000000025</v>
      </c>
      <c r="J14" s="17">
        <v>51.78</v>
      </c>
      <c r="K14" s="18">
        <f>I14*J14</f>
        <v>2222076.6675600014</v>
      </c>
      <c r="L14" s="17">
        <v>1.1200000000000001</v>
      </c>
      <c r="M14" s="18">
        <f>K14*L14</f>
        <v>2488725.8676672019</v>
      </c>
      <c r="N14" s="18">
        <f>M14-K14</f>
        <v>266649.20010720054</v>
      </c>
      <c r="O14" s="17">
        <v>0.2</v>
      </c>
      <c r="P14" s="18">
        <f>K14*O14</f>
        <v>444415.33351200027</v>
      </c>
      <c r="Q14" s="18">
        <f>N14+P14</f>
        <v>711064.53361920081</v>
      </c>
    </row>
    <row r="15" spans="1:17" hidden="1">
      <c r="A15" s="212"/>
      <c r="B15" s="212"/>
      <c r="C15" s="212"/>
      <c r="D15" s="212"/>
      <c r="E15" s="1"/>
      <c r="F15" s="213"/>
      <c r="G15" s="225"/>
    </row>
    <row r="16" spans="1:17" ht="47.25" hidden="1">
      <c r="A16" s="212"/>
      <c r="B16" s="205" t="s">
        <v>21</v>
      </c>
      <c r="C16" s="215" t="s">
        <v>15</v>
      </c>
      <c r="D16" s="215" t="s">
        <v>23</v>
      </c>
      <c r="E16" s="227" t="s">
        <v>24</v>
      </c>
      <c r="F16" s="216" t="s">
        <v>32</v>
      </c>
      <c r="G16" s="224" t="s">
        <v>22</v>
      </c>
      <c r="H16" s="7" t="s">
        <v>25</v>
      </c>
    </row>
    <row r="17" spans="1:17" ht="20.25">
      <c r="A17" s="209" t="s">
        <v>2</v>
      </c>
      <c r="B17" s="210"/>
      <c r="C17" s="4">
        <v>321316.62699999998</v>
      </c>
      <c r="D17" s="4"/>
      <c r="E17" s="4">
        <v>39713.290999999997</v>
      </c>
      <c r="F17" s="211">
        <f>H17-C17-E17</f>
        <v>3676.082000000024</v>
      </c>
      <c r="G17" s="221">
        <f>C17+D17+E17</f>
        <v>361029.91799999995</v>
      </c>
      <c r="H17" s="1">
        <v>364706</v>
      </c>
    </row>
    <row r="18" spans="1:17" ht="18" hidden="1">
      <c r="A18" s="212"/>
      <c r="B18" s="212"/>
      <c r="C18" s="212"/>
      <c r="D18" s="212"/>
      <c r="E18" s="1"/>
      <c r="F18" s="213"/>
      <c r="G18" s="222">
        <f>G17-B17</f>
        <v>361029.91799999995</v>
      </c>
      <c r="H18" s="8">
        <f>G17-H17</f>
        <v>-3676.0820000000531</v>
      </c>
    </row>
    <row r="19" spans="1:17" ht="30" hidden="1">
      <c r="A19" s="212"/>
      <c r="B19" s="212"/>
      <c r="C19" s="212"/>
      <c r="D19" s="212"/>
      <c r="E19" s="1"/>
      <c r="F19" s="213"/>
      <c r="G19" s="223" t="s">
        <v>14</v>
      </c>
      <c r="H19" s="7" t="s">
        <v>25</v>
      </c>
    </row>
    <row r="20" spans="1:17" hidden="1">
      <c r="A20" s="212"/>
      <c r="B20" s="212"/>
      <c r="C20" s="212"/>
      <c r="D20" s="212"/>
      <c r="E20" s="1"/>
      <c r="F20" s="213"/>
      <c r="G20" s="225"/>
    </row>
    <row r="21" spans="1:17" ht="47.25" hidden="1">
      <c r="A21" s="212"/>
      <c r="B21" s="205" t="s">
        <v>21</v>
      </c>
      <c r="C21" s="215" t="s">
        <v>15</v>
      </c>
      <c r="D21" s="215" t="s">
        <v>23</v>
      </c>
      <c r="E21" s="227" t="s">
        <v>24</v>
      </c>
      <c r="F21" s="216" t="s">
        <v>32</v>
      </c>
      <c r="G21" s="224" t="s">
        <v>22</v>
      </c>
      <c r="H21" s="7" t="s">
        <v>25</v>
      </c>
    </row>
    <row r="22" spans="1:17" ht="20.25">
      <c r="A22" s="209" t="s">
        <v>3</v>
      </c>
      <c r="B22" s="210"/>
      <c r="C22" s="4">
        <v>463270.15600000002</v>
      </c>
      <c r="D22" s="4"/>
      <c r="E22" s="4">
        <v>56965.841999999997</v>
      </c>
      <c r="F22" s="211">
        <f>H22-C22-E22</f>
        <v>7451.0019999999859</v>
      </c>
      <c r="G22" s="221">
        <f>C22+D22+E22</f>
        <v>520235.99800000002</v>
      </c>
      <c r="H22" s="1">
        <v>527687</v>
      </c>
    </row>
    <row r="23" spans="1:17" ht="18" hidden="1">
      <c r="A23" s="212"/>
      <c r="B23" s="212"/>
      <c r="C23" s="212"/>
      <c r="D23" s="212"/>
      <c r="E23" s="1"/>
      <c r="F23" s="213"/>
      <c r="G23" s="222">
        <f>G22-B22</f>
        <v>520235.99800000002</v>
      </c>
      <c r="H23" s="8">
        <f>G22-H22</f>
        <v>-7451.0019999999786</v>
      </c>
    </row>
    <row r="24" spans="1:17" ht="30" hidden="1">
      <c r="A24" s="212"/>
      <c r="B24" s="212"/>
      <c r="C24" s="212"/>
      <c r="D24" s="212"/>
      <c r="E24" s="1"/>
      <c r="F24" s="213"/>
      <c r="G24" s="223" t="s">
        <v>14</v>
      </c>
      <c r="H24" s="7" t="s">
        <v>25</v>
      </c>
    </row>
    <row r="25" spans="1:17" hidden="1">
      <c r="A25" s="212"/>
      <c r="B25" s="212"/>
      <c r="C25" s="212"/>
      <c r="D25" s="212"/>
      <c r="E25" s="1"/>
      <c r="F25" s="213"/>
      <c r="G25" s="225"/>
    </row>
    <row r="26" spans="1:17" ht="47.25" hidden="1">
      <c r="A26" s="212"/>
      <c r="B26" s="205" t="s">
        <v>21</v>
      </c>
      <c r="C26" s="215" t="s">
        <v>15</v>
      </c>
      <c r="D26" s="215" t="s">
        <v>23</v>
      </c>
      <c r="E26" s="227" t="s">
        <v>24</v>
      </c>
      <c r="F26" s="216" t="s">
        <v>32</v>
      </c>
      <c r="G26" s="224" t="s">
        <v>22</v>
      </c>
      <c r="H26" s="7" t="s">
        <v>25</v>
      </c>
    </row>
    <row r="27" spans="1:17" ht="20.25">
      <c r="A27" s="209" t="s">
        <v>4</v>
      </c>
      <c r="B27" s="210"/>
      <c r="C27" s="4">
        <v>488595.48</v>
      </c>
      <c r="D27" s="4"/>
      <c r="E27" s="4">
        <v>59157.3</v>
      </c>
      <c r="F27" s="211">
        <f>H27-C27-E27</f>
        <v>7421.2200000000157</v>
      </c>
      <c r="G27" s="221">
        <f>C27+D27+E27</f>
        <v>547752.78</v>
      </c>
      <c r="H27" s="1">
        <v>555174</v>
      </c>
    </row>
    <row r="28" spans="1:17" ht="18" hidden="1">
      <c r="A28" s="212"/>
      <c r="B28" s="212"/>
      <c r="C28" s="212"/>
      <c r="D28" s="212"/>
      <c r="E28" s="1"/>
      <c r="F28" s="213"/>
      <c r="G28" s="222">
        <f>G27-B27</f>
        <v>547752.78</v>
      </c>
      <c r="H28" s="8">
        <f>G27-H27</f>
        <v>-7421.2199999999721</v>
      </c>
    </row>
    <row r="29" spans="1:17" ht="30.75" hidden="1" thickBot="1">
      <c r="A29" s="218"/>
      <c r="B29" s="218"/>
      <c r="C29" s="218"/>
      <c r="D29" s="218"/>
      <c r="E29" s="202"/>
      <c r="F29" s="219"/>
      <c r="G29" s="226" t="s">
        <v>14</v>
      </c>
      <c r="H29" s="21" t="s">
        <v>25</v>
      </c>
      <c r="I29" s="18">
        <f>H18+H23+H28</f>
        <v>-18548.304000000004</v>
      </c>
      <c r="J29" s="17">
        <v>51.78</v>
      </c>
      <c r="K29" s="18">
        <f>I29*J29</f>
        <v>-960431.1811200002</v>
      </c>
      <c r="L29" s="17">
        <v>1.1200000000000001</v>
      </c>
      <c r="M29" s="18">
        <f>K29*L29</f>
        <v>-1075682.9228544002</v>
      </c>
      <c r="N29" s="18">
        <f>M29-K29</f>
        <v>-115251.74173440004</v>
      </c>
      <c r="O29" s="17">
        <v>0.2</v>
      </c>
      <c r="P29" s="18">
        <f>K29*O29</f>
        <v>-192086.23622400005</v>
      </c>
      <c r="Q29" s="18">
        <f>N29+P29</f>
        <v>-307337.97795840009</v>
      </c>
    </row>
    <row r="30" spans="1:17" hidden="1">
      <c r="A30" s="212"/>
      <c r="B30" s="212"/>
      <c r="C30" s="212"/>
      <c r="D30" s="212"/>
      <c r="E30" s="1"/>
      <c r="F30" s="213"/>
      <c r="G30" s="225"/>
    </row>
    <row r="31" spans="1:17" ht="47.25" hidden="1">
      <c r="A31" s="212"/>
      <c r="B31" s="205" t="s">
        <v>21</v>
      </c>
      <c r="C31" s="215" t="s">
        <v>15</v>
      </c>
      <c r="D31" s="215" t="s">
        <v>23</v>
      </c>
      <c r="E31" s="227" t="s">
        <v>24</v>
      </c>
      <c r="F31" s="216" t="s">
        <v>32</v>
      </c>
      <c r="G31" s="224" t="s">
        <v>22</v>
      </c>
      <c r="H31" s="7" t="s">
        <v>25</v>
      </c>
    </row>
    <row r="32" spans="1:17" ht="20.25">
      <c r="A32" s="209" t="s">
        <v>6</v>
      </c>
      <c r="B32" s="210"/>
      <c r="C32" s="4">
        <v>499414.95400000003</v>
      </c>
      <c r="D32" s="4"/>
      <c r="E32" s="4">
        <v>59840.31</v>
      </c>
      <c r="F32" s="211">
        <f>H32-C32-E32</f>
        <v>21852.735999999975</v>
      </c>
      <c r="G32" s="221">
        <f>C32+D32+E32</f>
        <v>559255.26399999997</v>
      </c>
      <c r="H32" s="1">
        <v>581108</v>
      </c>
    </row>
    <row r="33" spans="1:17" ht="18" hidden="1">
      <c r="A33" s="212"/>
      <c r="B33" s="212"/>
      <c r="C33" s="212"/>
      <c r="D33" s="212"/>
      <c r="E33" s="1"/>
      <c r="F33" s="213"/>
      <c r="G33" s="222">
        <f>G32-B32</f>
        <v>559255.26399999997</v>
      </c>
      <c r="H33" s="8">
        <f>G32-H32</f>
        <v>-21852.736000000034</v>
      </c>
    </row>
    <row r="34" spans="1:17" ht="30" hidden="1">
      <c r="A34" s="212"/>
      <c r="B34" s="212"/>
      <c r="C34" s="212"/>
      <c r="D34" s="212"/>
      <c r="E34" s="1"/>
      <c r="F34" s="213"/>
      <c r="G34" s="223" t="s">
        <v>14</v>
      </c>
      <c r="H34" s="7" t="s">
        <v>25</v>
      </c>
    </row>
    <row r="35" spans="1:17" hidden="1">
      <c r="A35" s="212"/>
      <c r="B35" s="212"/>
      <c r="C35" s="212"/>
      <c r="D35" s="212"/>
      <c r="E35" s="1"/>
      <c r="F35" s="213"/>
      <c r="G35" s="225"/>
    </row>
    <row r="36" spans="1:17" ht="47.25" hidden="1">
      <c r="A36" s="212"/>
      <c r="B36" s="205" t="s">
        <v>21</v>
      </c>
      <c r="C36" s="215" t="s">
        <v>15</v>
      </c>
      <c r="D36" s="215" t="s">
        <v>23</v>
      </c>
      <c r="E36" s="227" t="s">
        <v>24</v>
      </c>
      <c r="F36" s="216" t="s">
        <v>32</v>
      </c>
      <c r="G36" s="224" t="s">
        <v>22</v>
      </c>
      <c r="H36" s="7" t="s">
        <v>25</v>
      </c>
    </row>
    <row r="37" spans="1:17" ht="20.25">
      <c r="A37" s="209" t="s">
        <v>7</v>
      </c>
      <c r="B37" s="210"/>
      <c r="C37" s="4">
        <v>491049.20299999998</v>
      </c>
      <c r="D37" s="4"/>
      <c r="E37" s="4">
        <v>59454.387999999999</v>
      </c>
      <c r="F37" s="211">
        <f>H37-C37-E37</f>
        <v>24362.409000000021</v>
      </c>
      <c r="G37" s="221">
        <f>C37+D37+E37</f>
        <v>550503.59100000001</v>
      </c>
      <c r="H37" s="1">
        <v>574866</v>
      </c>
    </row>
    <row r="38" spans="1:17" ht="18" hidden="1">
      <c r="A38" s="212"/>
      <c r="B38" s="212"/>
      <c r="C38" s="212"/>
      <c r="D38" s="212"/>
      <c r="E38" s="1"/>
      <c r="F38" s="213"/>
      <c r="G38" s="222">
        <f>G37-B37</f>
        <v>550503.59100000001</v>
      </c>
      <c r="H38" s="8">
        <f>G37-H37</f>
        <v>-24362.408999999985</v>
      </c>
    </row>
    <row r="39" spans="1:17" ht="30" hidden="1">
      <c r="A39" s="212"/>
      <c r="B39" s="212"/>
      <c r="C39" s="212"/>
      <c r="D39" s="212"/>
      <c r="E39" s="1"/>
      <c r="F39" s="213"/>
      <c r="G39" s="223" t="s">
        <v>14</v>
      </c>
      <c r="H39" s="7" t="s">
        <v>25</v>
      </c>
    </row>
    <row r="40" spans="1:17" hidden="1">
      <c r="A40" s="212"/>
      <c r="B40" s="212"/>
      <c r="C40" s="212"/>
      <c r="D40" s="212"/>
      <c r="E40" s="1"/>
      <c r="F40" s="213"/>
      <c r="G40" s="225"/>
    </row>
    <row r="41" spans="1:17" ht="47.25" hidden="1">
      <c r="A41" s="212"/>
      <c r="B41" s="205" t="s">
        <v>21</v>
      </c>
      <c r="C41" s="215" t="s">
        <v>15</v>
      </c>
      <c r="D41" s="215" t="s">
        <v>23</v>
      </c>
      <c r="E41" s="227" t="s">
        <v>24</v>
      </c>
      <c r="F41" s="216" t="s">
        <v>32</v>
      </c>
      <c r="G41" s="224" t="s">
        <v>22</v>
      </c>
      <c r="H41" s="7" t="s">
        <v>25</v>
      </c>
    </row>
    <row r="42" spans="1:17" ht="20.25">
      <c r="A42" s="209" t="s">
        <v>8</v>
      </c>
      <c r="B42" s="210"/>
      <c r="C42" s="4">
        <v>470658.11200000002</v>
      </c>
      <c r="D42" s="4"/>
      <c r="E42" s="4">
        <v>57281.440000000002</v>
      </c>
      <c r="F42" s="211">
        <f>H42-C42-E42</f>
        <v>0</v>
      </c>
      <c r="G42" s="221">
        <f>C42+D42+E42</f>
        <v>527939.55200000003</v>
      </c>
      <c r="H42" s="1">
        <v>527939.55200000003</v>
      </c>
    </row>
    <row r="43" spans="1:17" ht="18" hidden="1">
      <c r="A43" s="212"/>
      <c r="B43" s="212"/>
      <c r="C43" s="212"/>
      <c r="D43" s="212"/>
      <c r="E43" s="1"/>
      <c r="F43" s="213"/>
      <c r="G43" s="222">
        <f>G42-B42</f>
        <v>527939.55200000003</v>
      </c>
      <c r="H43" s="14">
        <f>G42-H42</f>
        <v>0</v>
      </c>
    </row>
    <row r="44" spans="1:17" ht="30.75" hidden="1" thickBot="1">
      <c r="A44" s="218"/>
      <c r="B44" s="218"/>
      <c r="C44" s="218"/>
      <c r="D44" s="218"/>
      <c r="E44" s="202"/>
      <c r="F44" s="219"/>
      <c r="G44" s="226" t="s">
        <v>14</v>
      </c>
      <c r="H44" s="21" t="s">
        <v>25</v>
      </c>
      <c r="I44" s="18">
        <f>H33+H38+H43</f>
        <v>-46215.145000000019</v>
      </c>
      <c r="J44" s="17">
        <v>61.77</v>
      </c>
      <c r="K44" s="18">
        <f>I44*J44</f>
        <v>-2854709.5066500013</v>
      </c>
      <c r="L44" s="17">
        <v>1.1200000000000001</v>
      </c>
      <c r="M44" s="18">
        <f>K44*L44</f>
        <v>-3197274.6474480019</v>
      </c>
      <c r="N44" s="18">
        <f>M44-K44</f>
        <v>-342565.14079800062</v>
      </c>
      <c r="O44" s="17">
        <v>0.2</v>
      </c>
      <c r="P44" s="18">
        <f>K44*O44</f>
        <v>-570941.90133000026</v>
      </c>
      <c r="Q44" s="18">
        <f>N44+P44</f>
        <v>-913507.04212800087</v>
      </c>
    </row>
    <row r="45" spans="1:17" hidden="1">
      <c r="A45" s="212"/>
      <c r="B45" s="212"/>
      <c r="C45" s="212"/>
      <c r="D45" s="212"/>
      <c r="E45" s="1"/>
      <c r="F45" s="213"/>
      <c r="G45" s="225"/>
    </row>
    <row r="46" spans="1:17" ht="47.25" hidden="1">
      <c r="A46" s="212"/>
      <c r="B46" s="205" t="s">
        <v>21</v>
      </c>
      <c r="C46" s="215" t="s">
        <v>15</v>
      </c>
      <c r="D46" s="215" t="s">
        <v>23</v>
      </c>
      <c r="E46" s="227" t="s">
        <v>24</v>
      </c>
      <c r="F46" s="216" t="s">
        <v>32</v>
      </c>
      <c r="G46" s="224" t="s">
        <v>22</v>
      </c>
      <c r="H46" s="7" t="s">
        <v>25</v>
      </c>
    </row>
    <row r="47" spans="1:17" ht="20.25">
      <c r="A47" s="209" t="s">
        <v>9</v>
      </c>
      <c r="B47" s="210"/>
      <c r="C47" s="4">
        <v>457654.098</v>
      </c>
      <c r="D47" s="4"/>
      <c r="E47" s="4">
        <v>55871.595000000001</v>
      </c>
      <c r="F47" s="211">
        <f>H47-C47-E47</f>
        <v>23014.307000000001</v>
      </c>
      <c r="G47" s="221">
        <f>C47+D47+E47</f>
        <v>513525.69299999997</v>
      </c>
      <c r="H47" s="1">
        <v>536540</v>
      </c>
    </row>
    <row r="48" spans="1:17" ht="18" hidden="1">
      <c r="A48" s="212"/>
      <c r="B48" s="212"/>
      <c r="C48" s="212"/>
      <c r="D48" s="212"/>
      <c r="E48" s="1"/>
      <c r="F48" s="213"/>
      <c r="G48" s="222">
        <f>G47-B47</f>
        <v>513525.69299999997</v>
      </c>
      <c r="H48" s="8">
        <f>G47-H47</f>
        <v>-23014.30700000003</v>
      </c>
    </row>
    <row r="49" spans="1:17" ht="30" hidden="1">
      <c r="A49" s="212"/>
      <c r="B49" s="212"/>
      <c r="C49" s="212"/>
      <c r="D49" s="212"/>
      <c r="E49" s="1"/>
      <c r="F49" s="213"/>
      <c r="G49" s="223" t="s">
        <v>14</v>
      </c>
      <c r="H49" s="7" t="s">
        <v>25</v>
      </c>
    </row>
    <row r="50" spans="1:17" hidden="1">
      <c r="A50" s="212"/>
      <c r="B50" s="212"/>
      <c r="C50" s="212"/>
      <c r="D50" s="212"/>
      <c r="E50" s="1"/>
      <c r="F50" s="213"/>
      <c r="G50" s="225"/>
    </row>
    <row r="51" spans="1:17" ht="47.25" hidden="1">
      <c r="A51" s="212"/>
      <c r="B51" s="205" t="s">
        <v>21</v>
      </c>
      <c r="C51" s="215" t="s">
        <v>15</v>
      </c>
      <c r="D51" s="215" t="s">
        <v>23</v>
      </c>
      <c r="E51" s="227" t="s">
        <v>24</v>
      </c>
      <c r="F51" s="216" t="s">
        <v>32</v>
      </c>
      <c r="G51" s="224" t="s">
        <v>22</v>
      </c>
      <c r="H51" s="7" t="s">
        <v>25</v>
      </c>
    </row>
    <row r="52" spans="1:17" ht="20.25">
      <c r="A52" s="209" t="s">
        <v>10</v>
      </c>
      <c r="B52" s="210"/>
      <c r="C52" s="4">
        <v>459673.783</v>
      </c>
      <c r="D52" s="4"/>
      <c r="E52" s="4">
        <v>56233.942000000003</v>
      </c>
      <c r="F52" s="211">
        <f>H52-C52-E52</f>
        <v>0.27500000000145519</v>
      </c>
      <c r="G52" s="221">
        <f>C52+D52+E52</f>
        <v>515907.72499999998</v>
      </c>
      <c r="H52" s="1">
        <v>515908</v>
      </c>
    </row>
    <row r="53" spans="1:17" ht="18" hidden="1">
      <c r="A53" s="212"/>
      <c r="B53" s="212"/>
      <c r="C53" s="212"/>
      <c r="D53" s="212"/>
      <c r="E53" s="1"/>
      <c r="F53" s="213"/>
      <c r="G53" s="222">
        <f>G52-B52</f>
        <v>515907.72499999998</v>
      </c>
      <c r="H53" s="14">
        <f>G52-H52</f>
        <v>-0.27500000002328306</v>
      </c>
    </row>
    <row r="54" spans="1:17" ht="30" hidden="1">
      <c r="A54" s="212"/>
      <c r="B54" s="212"/>
      <c r="C54" s="212"/>
      <c r="D54" s="212"/>
      <c r="E54" s="1"/>
      <c r="F54" s="213"/>
      <c r="G54" s="223" t="s">
        <v>14</v>
      </c>
      <c r="H54" s="7" t="s">
        <v>25</v>
      </c>
    </row>
    <row r="55" spans="1:17" hidden="1">
      <c r="A55" s="212"/>
      <c r="B55" s="212"/>
      <c r="C55" s="212"/>
      <c r="D55" s="212"/>
      <c r="E55" s="1"/>
      <c r="F55" s="213"/>
      <c r="G55" s="225"/>
    </row>
    <row r="56" spans="1:17" ht="47.25" hidden="1">
      <c r="A56" s="212"/>
      <c r="B56" s="205" t="s">
        <v>21</v>
      </c>
      <c r="C56" s="215" t="s">
        <v>15</v>
      </c>
      <c r="D56" s="215" t="s">
        <v>23</v>
      </c>
      <c r="E56" s="227" t="s">
        <v>24</v>
      </c>
      <c r="F56" s="216" t="s">
        <v>32</v>
      </c>
      <c r="G56" s="224" t="s">
        <v>22</v>
      </c>
      <c r="H56" s="7" t="s">
        <v>25</v>
      </c>
    </row>
    <row r="57" spans="1:17" ht="21" thickBot="1">
      <c r="A57" s="209" t="s">
        <v>11</v>
      </c>
      <c r="B57" s="210"/>
      <c r="C57" s="4">
        <v>425443.81099999999</v>
      </c>
      <c r="D57" s="4"/>
      <c r="E57" s="4">
        <v>52100.033000000003</v>
      </c>
      <c r="F57" s="211">
        <f>H57-C57-E57</f>
        <v>0.15600000000995351</v>
      </c>
      <c r="G57" s="221">
        <f>C57+D57+E57</f>
        <v>477543.84399999998</v>
      </c>
      <c r="H57" s="15">
        <v>477544</v>
      </c>
    </row>
    <row r="58" spans="1:17" ht="18.75" hidden="1" thickBot="1">
      <c r="A58" s="30"/>
      <c r="B58" s="30"/>
      <c r="C58" s="30"/>
      <c r="D58" s="30"/>
      <c r="E58" s="30"/>
      <c r="F58" s="58"/>
      <c r="G58" s="198">
        <f>G57-B57</f>
        <v>477543.84399999998</v>
      </c>
      <c r="H58" s="22">
        <f>G57-H57</f>
        <v>-0.15600000001722947</v>
      </c>
      <c r="I58" s="18">
        <f>H48+H53+H58</f>
        <v>-23014.73800000007</v>
      </c>
      <c r="J58" s="17">
        <v>61.77</v>
      </c>
      <c r="K58" s="18">
        <f>I58*J58</f>
        <v>-1421620.3662600045</v>
      </c>
      <c r="L58" s="17">
        <v>1.1200000000000001</v>
      </c>
      <c r="M58" s="18">
        <f>K58*L58</f>
        <v>-1592214.8102112052</v>
      </c>
      <c r="N58" s="18">
        <f>M58-K58</f>
        <v>-170594.44395120069</v>
      </c>
      <c r="O58" s="17">
        <v>0.2</v>
      </c>
      <c r="P58" s="18">
        <f>K58*O58</f>
        <v>-284324.0732520009</v>
      </c>
      <c r="Q58" s="18">
        <f>N58+P58</f>
        <v>-454918.5172032016</v>
      </c>
    </row>
    <row r="59" spans="1:17" ht="30" hidden="1">
      <c r="A59" s="31"/>
      <c r="B59" s="31"/>
      <c r="C59" s="31"/>
      <c r="D59" s="31"/>
      <c r="E59" s="31"/>
      <c r="F59" s="54"/>
      <c r="G59" s="228" t="s">
        <v>14</v>
      </c>
      <c r="H59" s="16" t="s">
        <v>25</v>
      </c>
    </row>
    <row r="60" spans="1:17" ht="16.5" thickBot="1">
      <c r="A60" s="251" t="s">
        <v>53</v>
      </c>
      <c r="B60" s="252"/>
      <c r="C60" s="252"/>
      <c r="D60" s="229"/>
      <c r="E60" s="229"/>
      <c r="F60" s="230"/>
      <c r="G60" s="231">
        <f>G3+G7+G12+G17+G22+G27+G32+G37+G42+G47+G52+G57</f>
        <v>6084532.1669999994</v>
      </c>
      <c r="H60" s="13">
        <f>H3+H7+H12+H17+H22+H27+H32+H37+H42+H47+H52+H57</f>
        <v>6129396.5520000001</v>
      </c>
      <c r="I60" s="2">
        <f>I14+I29+I44+I58</f>
        <v>-44864.385000000068</v>
      </c>
      <c r="K60" s="2">
        <f>K14+K29+K44+K58</f>
        <v>-3014684.3864700049</v>
      </c>
      <c r="M60" s="2">
        <f>M14+M29+M44+M58</f>
        <v>-3376446.5128464056</v>
      </c>
      <c r="N60" s="2">
        <f>N14+N29+N44+N58</f>
        <v>-361762.12637640082</v>
      </c>
      <c r="P60" s="2">
        <f>P14+P29+P44+P58</f>
        <v>-602936.87729400094</v>
      </c>
      <c r="Q60" s="2">
        <f>Q14+Q29+Q44+Q58</f>
        <v>-964699.00367040175</v>
      </c>
    </row>
    <row r="61" spans="1:17">
      <c r="N61" t="s">
        <v>26</v>
      </c>
      <c r="P61" t="s">
        <v>27</v>
      </c>
      <c r="Q6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="60" workbookViewId="0">
      <selection activeCell="Q31" sqref="Q31"/>
    </sheetView>
  </sheetViews>
  <sheetFormatPr defaultRowHeight="15.75"/>
  <cols>
    <col min="1" max="1" width="14.125" customWidth="1"/>
    <col min="2" max="2" width="20.25" customWidth="1"/>
    <col min="3" max="3" width="21.625" customWidth="1"/>
    <col min="4" max="4" width="18.875" customWidth="1"/>
    <col min="8" max="8" width="19.25" customWidth="1"/>
  </cols>
  <sheetData>
    <row r="1" spans="1:5" ht="57.75" customHeight="1">
      <c r="A1" s="293" t="s">
        <v>62</v>
      </c>
      <c r="B1" s="293"/>
      <c r="C1" s="293"/>
      <c r="D1" s="293"/>
    </row>
    <row r="2" spans="1:5" ht="26.25" customHeight="1">
      <c r="A2" s="287"/>
      <c r="B2" s="287"/>
      <c r="C2" s="287"/>
      <c r="D2" s="287"/>
    </row>
    <row r="3" spans="1:5" ht="18.75">
      <c r="A3" s="294" t="s">
        <v>79</v>
      </c>
      <c r="B3" s="294"/>
      <c r="C3" s="294"/>
      <c r="D3" s="294"/>
    </row>
    <row r="4" spans="1:5" ht="18.75">
      <c r="A4" s="293" t="s">
        <v>78</v>
      </c>
      <c r="B4" s="293"/>
      <c r="C4" s="293"/>
      <c r="D4" s="293"/>
    </row>
    <row r="5" spans="1:5" ht="18.75">
      <c r="A5" s="288"/>
    </row>
    <row r="6" spans="1:5" ht="46.5" customHeight="1">
      <c r="A6" s="284" t="s">
        <v>63</v>
      </c>
      <c r="B6" s="283" t="s">
        <v>60</v>
      </c>
      <c r="C6" s="283" t="s">
        <v>64</v>
      </c>
      <c r="D6" s="283" t="s">
        <v>61</v>
      </c>
    </row>
    <row r="7" spans="1:5">
      <c r="A7" s="282" t="s">
        <v>77</v>
      </c>
      <c r="B7" s="282">
        <v>28000</v>
      </c>
      <c r="C7" s="291">
        <v>17041.900000000001</v>
      </c>
      <c r="D7" s="282">
        <f t="shared" ref="D7" si="0">B7-C7</f>
        <v>10958.099999999999</v>
      </c>
    </row>
    <row r="8" spans="1:5" ht="18.75">
      <c r="A8" s="280"/>
    </row>
    <row r="9" spans="1:5" ht="33" customHeight="1">
      <c r="A9" s="295" t="s">
        <v>65</v>
      </c>
      <c r="B9" s="295"/>
      <c r="C9" s="295"/>
      <c r="D9" s="295"/>
      <c r="E9" s="281"/>
    </row>
    <row r="10" spans="1:5" ht="33" customHeight="1">
      <c r="A10" s="295" t="s">
        <v>75</v>
      </c>
      <c r="B10" s="295"/>
      <c r="C10" s="295"/>
      <c r="D10" s="295"/>
      <c r="E10" s="281"/>
    </row>
    <row r="11" spans="1:5" ht="31.5" customHeight="1">
      <c r="A11" s="292" t="s">
        <v>76</v>
      </c>
      <c r="B11" s="292"/>
      <c r="C11" s="292"/>
      <c r="D11" s="292"/>
      <c r="E11" s="285"/>
    </row>
    <row r="14" spans="1:5">
      <c r="A14" s="296" t="s">
        <v>66</v>
      </c>
      <c r="B14" s="296"/>
      <c r="C14" s="296"/>
      <c r="D14" s="296"/>
    </row>
    <row r="17" spans="1:4" ht="18.75">
      <c r="A17" s="294" t="s">
        <v>80</v>
      </c>
      <c r="B17" s="294"/>
      <c r="C17" s="294"/>
      <c r="D17" s="294"/>
    </row>
    <row r="18" spans="1:4" ht="18.75">
      <c r="A18" s="297" t="s">
        <v>74</v>
      </c>
      <c r="B18" s="297"/>
      <c r="C18" s="297"/>
      <c r="D18" s="297"/>
    </row>
    <row r="19" spans="1:4" ht="18.75">
      <c r="A19" s="288"/>
    </row>
    <row r="20" spans="1:4" ht="31.5">
      <c r="A20" s="286" t="s">
        <v>63</v>
      </c>
      <c r="B20" s="286" t="s">
        <v>67</v>
      </c>
      <c r="C20" s="286" t="s">
        <v>68</v>
      </c>
      <c r="D20" s="286" t="s">
        <v>69</v>
      </c>
    </row>
    <row r="21" spans="1:4">
      <c r="A21" s="289" t="s">
        <v>77</v>
      </c>
      <c r="B21" s="290">
        <v>1420</v>
      </c>
      <c r="C21" s="290">
        <v>147.47999999999999</v>
      </c>
      <c r="D21" s="290">
        <f>B21-C21</f>
        <v>1272.52</v>
      </c>
    </row>
    <row r="22" spans="1:4" ht="18.75" customHeight="1">
      <c r="A22" s="295" t="s">
        <v>70</v>
      </c>
      <c r="B22" s="295"/>
      <c r="C22" s="295"/>
      <c r="D22" s="295"/>
    </row>
    <row r="23" spans="1:4" ht="18.75" customHeight="1">
      <c r="A23" s="295" t="s">
        <v>71</v>
      </c>
      <c r="B23" s="295"/>
      <c r="C23" s="295"/>
      <c r="D23" s="295"/>
    </row>
    <row r="24" spans="1:4" ht="18.75" customHeight="1">
      <c r="A24" s="295" t="s">
        <v>72</v>
      </c>
      <c r="B24" s="295"/>
      <c r="C24" s="295"/>
      <c r="D24" s="295"/>
    </row>
    <row r="25" spans="1:4" ht="18.75" customHeight="1">
      <c r="A25" s="292" t="s">
        <v>73</v>
      </c>
      <c r="B25" s="292"/>
      <c r="C25" s="292"/>
      <c r="D25" s="292"/>
    </row>
  </sheetData>
  <mergeCells count="13">
    <mergeCell ref="A25:D25"/>
    <mergeCell ref="A1:D1"/>
    <mergeCell ref="A3:D3"/>
    <mergeCell ref="A9:D9"/>
    <mergeCell ref="A10:D10"/>
    <mergeCell ref="A11:D11"/>
    <mergeCell ref="A14:D14"/>
    <mergeCell ref="A17:D17"/>
    <mergeCell ref="A22:D22"/>
    <mergeCell ref="A23:D23"/>
    <mergeCell ref="A24:D24"/>
    <mergeCell ref="A4:D4"/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2014 (2)</vt:lpstr>
      <vt:lpstr>2014</vt:lpstr>
      <vt:lpstr>2015 (2)</vt:lpstr>
      <vt:lpstr>2015</vt:lpstr>
      <vt:lpstr>2016</vt:lpstr>
      <vt:lpstr>2017</vt:lpstr>
      <vt:lpstr>3 квартал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Economnach</dc:creator>
  <cp:lastModifiedBy>DP</cp:lastModifiedBy>
  <cp:lastPrinted>2023-08-29T10:58:23Z</cp:lastPrinted>
  <dcterms:created xsi:type="dcterms:W3CDTF">2019-10-23T06:17:10Z</dcterms:created>
  <dcterms:modified xsi:type="dcterms:W3CDTF">2024-10-09T11:17:21Z</dcterms:modified>
</cp:coreProperties>
</file>